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olli\Desktop\Opari aivan valmis\"/>
    </mc:Choice>
  </mc:AlternateContent>
  <xr:revisionPtr revIDLastSave="0" documentId="13_ncr:1_{A5F88A7D-2505-4E80-B4D4-0CFE2859C7F1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Toimitukset" sheetId="1" r:id="rId1"/>
    <sheet name="Yhteenveto" sheetId="2" r:id="rId2"/>
    <sheet name="Taul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5" i="2" l="1"/>
  <c r="B28" i="2"/>
  <c r="B27" i="2"/>
  <c r="B26" i="2"/>
  <c r="Q26" i="2"/>
  <c r="Q25" i="2"/>
  <c r="Q24" i="2"/>
  <c r="O26" i="2"/>
  <c r="O25" i="2"/>
  <c r="O24" i="2"/>
  <c r="M26" i="2"/>
  <c r="M25" i="2"/>
  <c r="M24" i="2"/>
  <c r="J26" i="2"/>
  <c r="J25" i="2"/>
  <c r="J24" i="2"/>
  <c r="H26" i="2"/>
  <c r="H25" i="2"/>
  <c r="H24" i="2"/>
  <c r="F26" i="2"/>
  <c r="F25" i="2"/>
  <c r="F24" i="2"/>
  <c r="AG181" i="1"/>
  <c r="AF181" i="1"/>
  <c r="AE181" i="1"/>
  <c r="AC181" i="1"/>
  <c r="AB181" i="1"/>
  <c r="AA181" i="1"/>
  <c r="Z181" i="1"/>
  <c r="J178" i="1"/>
  <c r="K178" i="1"/>
  <c r="O178" i="1"/>
  <c r="P178" i="1"/>
  <c r="Q178" i="1"/>
  <c r="R178" i="1"/>
  <c r="S178" i="1"/>
  <c r="T178" i="1"/>
  <c r="U178" i="1"/>
  <c r="V178" i="1"/>
  <c r="W178" i="1"/>
  <c r="X178" i="1"/>
  <c r="Y178" i="1"/>
  <c r="I178" i="1"/>
  <c r="AC160" i="1"/>
  <c r="J157" i="1"/>
  <c r="K157" i="1"/>
  <c r="O157" i="1"/>
  <c r="P157" i="1"/>
  <c r="Q157" i="1"/>
  <c r="R157" i="1"/>
  <c r="S157" i="1"/>
  <c r="T157" i="1"/>
  <c r="AG160" i="1" s="1"/>
  <c r="U157" i="1"/>
  <c r="V157" i="1"/>
  <c r="W157" i="1"/>
  <c r="X157" i="1"/>
  <c r="Y157" i="1"/>
  <c r="Z160" i="1" s="1"/>
  <c r="I157" i="1"/>
  <c r="Z139" i="1"/>
  <c r="J136" i="1"/>
  <c r="K136" i="1"/>
  <c r="O136" i="1"/>
  <c r="P136" i="1"/>
  <c r="Q136" i="1"/>
  <c r="R136" i="1"/>
  <c r="S136" i="1"/>
  <c r="T136" i="1"/>
  <c r="AC139" i="1" s="1"/>
  <c r="U136" i="1"/>
  <c r="V136" i="1"/>
  <c r="W136" i="1"/>
  <c r="X136" i="1"/>
  <c r="Y136" i="1"/>
  <c r="I136" i="1"/>
  <c r="AF86" i="1"/>
  <c r="AA86" i="1"/>
  <c r="J82" i="1"/>
  <c r="K82" i="1"/>
  <c r="AB86" i="1" s="1"/>
  <c r="O82" i="1"/>
  <c r="P82" i="1"/>
  <c r="Q82" i="1"/>
  <c r="R82" i="1"/>
  <c r="S82" i="1"/>
  <c r="AG86" i="1" s="1"/>
  <c r="T82" i="1"/>
  <c r="AE86" i="1" s="1"/>
  <c r="U82" i="1"/>
  <c r="V82" i="1"/>
  <c r="W82" i="1"/>
  <c r="X82" i="1"/>
  <c r="Y82" i="1"/>
  <c r="Z86" i="1" s="1"/>
  <c r="I82" i="1"/>
  <c r="AG56" i="1"/>
  <c r="AC56" i="1"/>
  <c r="J53" i="1"/>
  <c r="K53" i="1"/>
  <c r="AB56" i="1" s="1"/>
  <c r="O53" i="1"/>
  <c r="P53" i="1"/>
  <c r="Q53" i="1"/>
  <c r="R53" i="1"/>
  <c r="S53" i="1"/>
  <c r="T53" i="1"/>
  <c r="AF56" i="1" s="1"/>
  <c r="U53" i="1"/>
  <c r="V53" i="1"/>
  <c r="W53" i="1"/>
  <c r="X53" i="1"/>
  <c r="Y53" i="1"/>
  <c r="Z56" i="1" s="1"/>
  <c r="I53" i="1"/>
  <c r="Z7" i="1"/>
  <c r="J9" i="1"/>
  <c r="K9" i="1"/>
  <c r="O9" i="1"/>
  <c r="P9" i="1"/>
  <c r="Q9" i="1"/>
  <c r="R9" i="1"/>
  <c r="S9" i="1"/>
  <c r="T9" i="1"/>
  <c r="AF12" i="1" s="1"/>
  <c r="U9" i="1"/>
  <c r="V9" i="1"/>
  <c r="W9" i="1"/>
  <c r="X9" i="1"/>
  <c r="Y9" i="1"/>
  <c r="I9" i="1"/>
  <c r="AE139" i="1" l="1"/>
  <c r="AF139" i="1"/>
  <c r="AE160" i="1"/>
  <c r="AE56" i="1"/>
  <c r="AC86" i="1"/>
  <c r="AB139" i="1"/>
  <c r="AG139" i="1"/>
  <c r="AA160" i="1"/>
  <c r="AF160" i="1"/>
  <c r="AA139" i="1"/>
  <c r="AA56" i="1"/>
  <c r="AB160" i="1"/>
  <c r="AC12" i="1"/>
  <c r="AB12" i="1"/>
  <c r="AG12" i="1"/>
  <c r="Z12" i="1"/>
  <c r="AE12" i="1"/>
  <c r="AA12" i="1"/>
  <c r="B22" i="2"/>
  <c r="U182" i="1"/>
  <c r="U161" i="1"/>
  <c r="U140" i="1"/>
  <c r="U86" i="1"/>
  <c r="U13" i="1"/>
  <c r="U57" i="1"/>
  <c r="F20" i="2" l="1"/>
  <c r="H21" i="2"/>
  <c r="U160" i="1"/>
  <c r="U181" i="1"/>
  <c r="U240" i="1"/>
  <c r="F243" i="1" l="1"/>
  <c r="Q21" i="2"/>
  <c r="O21" i="2"/>
  <c r="M21" i="2"/>
  <c r="J21" i="2"/>
  <c r="F21" i="2"/>
  <c r="U139" i="1"/>
  <c r="U85" i="1"/>
  <c r="U56" i="1"/>
  <c r="U12" i="1"/>
  <c r="G242" i="1"/>
  <c r="F242" i="1"/>
  <c r="B21" i="2" l="1"/>
  <c r="L244" i="1"/>
  <c r="J244" i="1"/>
  <c r="K244" i="1"/>
  <c r="I247" i="1"/>
  <c r="J247" i="1"/>
  <c r="K247" i="1"/>
  <c r="L247" i="1"/>
  <c r="H247" i="1"/>
  <c r="G247" i="1"/>
  <c r="F247" i="1"/>
  <c r="L246" i="1"/>
  <c r="I246" i="1"/>
  <c r="J246" i="1"/>
  <c r="K246" i="1"/>
  <c r="H246" i="1"/>
  <c r="G246" i="1"/>
  <c r="F246" i="1"/>
  <c r="I245" i="1"/>
  <c r="J245" i="1"/>
  <c r="K245" i="1"/>
  <c r="L245" i="1"/>
  <c r="H245" i="1"/>
  <c r="G245" i="1"/>
  <c r="F245" i="1"/>
  <c r="I244" i="1"/>
  <c r="H244" i="1"/>
  <c r="G244" i="1"/>
  <c r="F244" i="1"/>
  <c r="L243" i="1"/>
  <c r="I243" i="1"/>
  <c r="J243" i="1"/>
  <c r="K243" i="1"/>
  <c r="H243" i="1"/>
  <c r="G243" i="1"/>
  <c r="L242" i="1"/>
  <c r="K242" i="1"/>
  <c r="J242" i="1"/>
  <c r="I242" i="1"/>
  <c r="H242" i="1"/>
  <c r="W179" i="1" l="1"/>
  <c r="X179" i="1"/>
  <c r="Y179" i="1"/>
  <c r="Q20" i="2" s="1"/>
  <c r="V179" i="1"/>
  <c r="W158" i="1"/>
  <c r="X158" i="1"/>
  <c r="Y158" i="1"/>
  <c r="J20" i="2" s="1"/>
  <c r="V158" i="1"/>
  <c r="W137" i="1"/>
  <c r="X137" i="1"/>
  <c r="Y137" i="1"/>
  <c r="O20" i="2" s="1"/>
  <c r="V137" i="1"/>
  <c r="J137" i="1"/>
  <c r="K137" i="1"/>
  <c r="O137" i="1"/>
  <c r="P137" i="1"/>
  <c r="Q137" i="1"/>
  <c r="R137" i="1"/>
  <c r="S137" i="1"/>
  <c r="T137" i="1"/>
  <c r="U137" i="1"/>
  <c r="I137" i="1"/>
  <c r="W83" i="1"/>
  <c r="X83" i="1"/>
  <c r="Y83" i="1"/>
  <c r="H20" i="2" s="1"/>
  <c r="V83" i="1"/>
  <c r="W54" i="1"/>
  <c r="X54" i="1"/>
  <c r="Y54" i="1"/>
  <c r="M20" i="2" s="1"/>
  <c r="W10" i="1"/>
  <c r="X10" i="1"/>
  <c r="Y10" i="1"/>
  <c r="V10" i="1"/>
  <c r="B20" i="2" l="1"/>
  <c r="V54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17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45" i="1"/>
  <c r="Z146" i="1"/>
  <c r="Z147" i="1"/>
  <c r="Z148" i="1"/>
  <c r="Z149" i="1"/>
  <c r="Z150" i="1"/>
  <c r="Z151" i="1"/>
  <c r="Z152" i="1"/>
  <c r="Z153" i="1"/>
  <c r="Z154" i="1"/>
  <c r="Z155" i="1"/>
  <c r="Z166" i="1"/>
  <c r="P179" i="1"/>
  <c r="Q179" i="1"/>
  <c r="R179" i="1"/>
  <c r="S179" i="1"/>
  <c r="T179" i="1"/>
  <c r="U179" i="1"/>
  <c r="J179" i="1"/>
  <c r="K179" i="1"/>
  <c r="Z57" i="1" l="1"/>
  <c r="Z59" i="1"/>
  <c r="Z93" i="1"/>
  <c r="Z62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4" i="1"/>
  <c r="Z5" i="1"/>
  <c r="Z6" i="1"/>
  <c r="Z63" i="1"/>
  <c r="AA63" i="1"/>
  <c r="AB63" i="1"/>
  <c r="AC63" i="1"/>
  <c r="AE63" i="1"/>
  <c r="AF63" i="1"/>
  <c r="AG63" i="1"/>
  <c r="Z88" i="1" l="1"/>
  <c r="Z87" i="1"/>
  <c r="Z89" i="1"/>
  <c r="Z140" i="1"/>
  <c r="Z141" i="1"/>
  <c r="Z142" i="1"/>
  <c r="AA5" i="1"/>
  <c r="J236" i="1" l="1"/>
  <c r="K236" i="1"/>
  <c r="O236" i="1"/>
  <c r="P236" i="1"/>
  <c r="Q236" i="1"/>
  <c r="R236" i="1"/>
  <c r="S236" i="1"/>
  <c r="T236" i="1"/>
  <c r="U236" i="1"/>
  <c r="V236" i="1"/>
  <c r="W236" i="1"/>
  <c r="X236" i="1"/>
  <c r="I236" i="1"/>
  <c r="O179" i="1"/>
  <c r="I179" i="1"/>
  <c r="J158" i="1"/>
  <c r="K158" i="1"/>
  <c r="O158" i="1"/>
  <c r="P158" i="1"/>
  <c r="Q158" i="1"/>
  <c r="R158" i="1"/>
  <c r="S158" i="1"/>
  <c r="T158" i="1"/>
  <c r="U158" i="1"/>
  <c r="I158" i="1"/>
  <c r="J83" i="1"/>
  <c r="K83" i="1"/>
  <c r="O83" i="1"/>
  <c r="P83" i="1"/>
  <c r="Q83" i="1"/>
  <c r="R83" i="1"/>
  <c r="S83" i="1"/>
  <c r="T83" i="1"/>
  <c r="U83" i="1"/>
  <c r="I83" i="1"/>
  <c r="J54" i="1"/>
  <c r="K54" i="1"/>
  <c r="O54" i="1"/>
  <c r="P54" i="1"/>
  <c r="Q54" i="1"/>
  <c r="R54" i="1"/>
  <c r="S54" i="1"/>
  <c r="T54" i="1"/>
  <c r="U54" i="1"/>
  <c r="I54" i="1"/>
  <c r="J10" i="1"/>
  <c r="K10" i="1"/>
  <c r="O10" i="1"/>
  <c r="P10" i="1"/>
  <c r="Q10" i="1"/>
  <c r="R10" i="1"/>
  <c r="S10" i="1"/>
  <c r="T10" i="1"/>
  <c r="U10" i="1"/>
  <c r="I10" i="1"/>
  <c r="AC155" i="1" l="1"/>
  <c r="Z167" i="1" l="1"/>
  <c r="Z168" i="1"/>
  <c r="Z176" i="1"/>
  <c r="Z169" i="1"/>
  <c r="Z170" i="1"/>
  <c r="Z171" i="1"/>
  <c r="Z174" i="1"/>
  <c r="Z175" i="1"/>
  <c r="Z172" i="1"/>
  <c r="Z173" i="1"/>
  <c r="Z144" i="1"/>
  <c r="Z3" i="1"/>
  <c r="Z163" i="1" l="1"/>
  <c r="Z161" i="1"/>
  <c r="Z162" i="1"/>
  <c r="Z183" i="1"/>
  <c r="Z184" i="1"/>
  <c r="Z182" i="1"/>
  <c r="Z58" i="1"/>
  <c r="Z14" i="1"/>
  <c r="Z13" i="1"/>
  <c r="Z15" i="1"/>
  <c r="B5" i="2"/>
  <c r="B4" i="2"/>
  <c r="B3" i="2"/>
  <c r="Q5" i="2"/>
  <c r="J5" i="2"/>
  <c r="O5" i="2"/>
  <c r="H5" i="2"/>
  <c r="M5" i="2"/>
  <c r="F5" i="2"/>
  <c r="B6" i="2" l="1"/>
  <c r="AG233" i="1"/>
  <c r="AG234" i="1"/>
  <c r="AF233" i="1"/>
  <c r="AF234" i="1"/>
  <c r="AE233" i="1"/>
  <c r="AE234" i="1"/>
  <c r="AC233" i="1"/>
  <c r="AC234" i="1"/>
  <c r="AB233" i="1"/>
  <c r="AB234" i="1"/>
  <c r="AA233" i="1"/>
  <c r="AA234" i="1"/>
  <c r="Z233" i="1"/>
  <c r="Z234" i="1"/>
  <c r="U9" i="2"/>
  <c r="U10" i="2"/>
  <c r="U11" i="2"/>
  <c r="U12" i="2"/>
  <c r="U13" i="2"/>
  <c r="U14" i="2"/>
  <c r="U15" i="2"/>
  <c r="U16" i="2"/>
  <c r="U17" i="2"/>
  <c r="U18" i="2"/>
  <c r="U19" i="2"/>
  <c r="U20" i="2"/>
  <c r="U8" i="2"/>
  <c r="AG172" i="1"/>
  <c r="AG173" i="1"/>
  <c r="AF172" i="1"/>
  <c r="AF173" i="1"/>
  <c r="AE172" i="1"/>
  <c r="AE173" i="1"/>
  <c r="AC172" i="1"/>
  <c r="AC173" i="1"/>
  <c r="AB172" i="1"/>
  <c r="AB173" i="1"/>
  <c r="AA172" i="1"/>
  <c r="AA173" i="1"/>
  <c r="Q9" i="2"/>
  <c r="Q10" i="2"/>
  <c r="Q11" i="2"/>
  <c r="Q12" i="2"/>
  <c r="Q13" i="2"/>
  <c r="Q14" i="2"/>
  <c r="Q15" i="2"/>
  <c r="Q17" i="2"/>
  <c r="Q18" i="2"/>
  <c r="Q8" i="2"/>
  <c r="AG154" i="1"/>
  <c r="AG155" i="1"/>
  <c r="AG153" i="1"/>
  <c r="AF154" i="1"/>
  <c r="AF155" i="1"/>
  <c r="AF153" i="1"/>
  <c r="AE154" i="1"/>
  <c r="AE155" i="1"/>
  <c r="AE153" i="1"/>
  <c r="AC154" i="1"/>
  <c r="AC153" i="1"/>
  <c r="AB154" i="1"/>
  <c r="AB155" i="1"/>
  <c r="AB153" i="1"/>
  <c r="AA154" i="1"/>
  <c r="AA155" i="1"/>
  <c r="AA153" i="1"/>
  <c r="J9" i="2"/>
  <c r="J10" i="2"/>
  <c r="J11" i="2"/>
  <c r="J12" i="2"/>
  <c r="J13" i="2"/>
  <c r="J14" i="2"/>
  <c r="J15" i="2"/>
  <c r="J16" i="2"/>
  <c r="J17" i="2"/>
  <c r="J18" i="2"/>
  <c r="J8" i="2"/>
  <c r="O9" i="2"/>
  <c r="O10" i="2"/>
  <c r="O11" i="2"/>
  <c r="O12" i="2"/>
  <c r="O13" i="2"/>
  <c r="O14" i="2"/>
  <c r="O15" i="2"/>
  <c r="O16" i="2"/>
  <c r="O17" i="2"/>
  <c r="O18" i="2"/>
  <c r="O8" i="2"/>
  <c r="H9" i="2"/>
  <c r="H10" i="2"/>
  <c r="H11" i="2"/>
  <c r="H12" i="2"/>
  <c r="H13" i="2"/>
  <c r="H14" i="2"/>
  <c r="H15" i="2"/>
  <c r="H16" i="2"/>
  <c r="H17" i="2"/>
  <c r="H18" i="2"/>
  <c r="H8" i="2"/>
  <c r="M9" i="2"/>
  <c r="M10" i="2"/>
  <c r="M11" i="2"/>
  <c r="M12" i="2"/>
  <c r="M13" i="2"/>
  <c r="M14" i="2"/>
  <c r="M15" i="2"/>
  <c r="M17" i="2"/>
  <c r="M18" i="2"/>
  <c r="M8" i="2"/>
  <c r="F9" i="2"/>
  <c r="J19" i="2" l="1"/>
  <c r="Z158" i="1"/>
  <c r="J22" i="2" s="1"/>
  <c r="O19" i="2"/>
  <c r="Z137" i="1"/>
  <c r="O22" i="2" s="1"/>
  <c r="Q19" i="2"/>
  <c r="Z179" i="1"/>
  <c r="Q22" i="2" s="1"/>
  <c r="M19" i="2"/>
  <c r="Z54" i="1"/>
  <c r="M22" i="2" s="1"/>
  <c r="H19" i="2"/>
  <c r="Z83" i="1"/>
  <c r="H22" i="2" s="1"/>
  <c r="AE179" i="1"/>
  <c r="Q16" i="2"/>
  <c r="AE54" i="1"/>
  <c r="M16" i="2"/>
  <c r="B9" i="2"/>
  <c r="AA179" i="1"/>
  <c r="AF179" i="1"/>
  <c r="AC179" i="1"/>
  <c r="AB179" i="1"/>
  <c r="AG179" i="1"/>
  <c r="AG158" i="1"/>
  <c r="AA158" i="1"/>
  <c r="AB158" i="1"/>
  <c r="AC158" i="1"/>
  <c r="AE158" i="1"/>
  <c r="AF158" i="1"/>
  <c r="AG137" i="1"/>
  <c r="AF137" i="1"/>
  <c r="AC137" i="1"/>
  <c r="AA137" i="1"/>
  <c r="AB137" i="1"/>
  <c r="AE137" i="1"/>
  <c r="AG83" i="1"/>
  <c r="AA54" i="1"/>
  <c r="AC83" i="1"/>
  <c r="AA83" i="1"/>
  <c r="AG54" i="1"/>
  <c r="AC54" i="1"/>
  <c r="AF54" i="1"/>
  <c r="AF83" i="1"/>
  <c r="AB54" i="1"/>
  <c r="AB83" i="1"/>
  <c r="AE83" i="1"/>
  <c r="F10" i="2"/>
  <c r="B10" i="2" s="1"/>
  <c r="F11" i="2"/>
  <c r="B11" i="2" s="1"/>
  <c r="F12" i="2"/>
  <c r="B12" i="2" s="1"/>
  <c r="F13" i="2"/>
  <c r="B13" i="2" s="1"/>
  <c r="F14" i="2"/>
  <c r="B14" i="2" s="1"/>
  <c r="F15" i="2"/>
  <c r="B15" i="2" s="1"/>
  <c r="F16" i="2"/>
  <c r="F17" i="2"/>
  <c r="B17" i="2" s="1"/>
  <c r="F18" i="2"/>
  <c r="B18" i="2" s="1"/>
  <c r="F8" i="2"/>
  <c r="B8" i="2" s="1"/>
  <c r="B16" i="2" l="1"/>
  <c r="F19" i="2"/>
  <c r="B19" i="2" s="1"/>
  <c r="Z10" i="1"/>
  <c r="F22" i="2" s="1"/>
  <c r="AG10" i="1"/>
  <c r="AC10" i="1"/>
  <c r="AF10" i="1"/>
  <c r="AA10" i="1"/>
  <c r="AE10" i="1"/>
  <c r="AB10" i="1"/>
  <c r="Z232" i="1" l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AG18" i="1" l="1"/>
  <c r="AG19" i="1"/>
  <c r="AG20" i="1"/>
  <c r="AG3" i="1"/>
  <c r="AG4" i="1"/>
  <c r="AG75" i="1"/>
  <c r="AG97" i="1"/>
  <c r="AG21" i="1"/>
  <c r="AG62" i="1"/>
  <c r="AG22" i="1"/>
  <c r="AG23" i="1"/>
  <c r="AG24" i="1"/>
  <c r="AG25" i="1"/>
  <c r="AG26" i="1"/>
  <c r="AG27" i="1"/>
  <c r="AG28" i="1"/>
  <c r="AG29" i="1"/>
  <c r="AG30" i="1"/>
  <c r="AG31" i="1"/>
  <c r="AG32" i="1"/>
  <c r="AG119" i="1"/>
  <c r="AG126" i="1"/>
  <c r="AG66" i="1"/>
  <c r="AG120" i="1"/>
  <c r="AG111" i="1"/>
  <c r="AG129" i="1"/>
  <c r="AG115" i="1"/>
  <c r="AG64" i="1"/>
  <c r="AG123" i="1"/>
  <c r="AG125" i="1"/>
  <c r="AG121" i="1"/>
  <c r="AG65" i="1"/>
  <c r="AG105" i="1"/>
  <c r="AG98" i="1"/>
  <c r="AG74" i="1"/>
  <c r="AG127" i="1"/>
  <c r="AG102" i="1"/>
  <c r="AG33" i="1"/>
  <c r="AG34" i="1"/>
  <c r="AG112" i="1"/>
  <c r="AG6" i="1"/>
  <c r="AG35" i="1"/>
  <c r="AG42" i="1"/>
  <c r="AG36" i="1"/>
  <c r="AG41" i="1"/>
  <c r="AG37" i="1"/>
  <c r="AG40" i="1"/>
  <c r="AG39" i="1"/>
  <c r="AG38" i="1"/>
  <c r="AG5" i="1"/>
  <c r="AG130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104" i="1"/>
  <c r="AG94" i="1"/>
  <c r="AG122" i="1"/>
  <c r="AG76" i="1"/>
  <c r="AG67" i="1"/>
  <c r="AG95" i="1"/>
  <c r="AG68" i="1"/>
  <c r="AG69" i="1"/>
  <c r="AG100" i="1"/>
  <c r="AG96" i="1"/>
  <c r="AG77" i="1"/>
  <c r="AG101" i="1"/>
  <c r="AG108" i="1"/>
  <c r="AG110" i="1"/>
  <c r="AG107" i="1"/>
  <c r="AG124" i="1"/>
  <c r="AG114" i="1"/>
  <c r="AG113" i="1"/>
  <c r="AG109" i="1"/>
  <c r="AG70" i="1"/>
  <c r="AG116" i="1"/>
  <c r="AG71" i="1"/>
  <c r="AG131" i="1"/>
  <c r="AG72" i="1"/>
  <c r="AG117" i="1"/>
  <c r="AG106" i="1"/>
  <c r="AG118" i="1"/>
  <c r="AG99" i="1"/>
  <c r="AG93" i="1"/>
  <c r="AG78" i="1"/>
  <c r="AG103" i="1"/>
  <c r="AG73" i="1"/>
  <c r="AG188" i="1"/>
  <c r="AG189" i="1"/>
  <c r="AG190" i="1"/>
  <c r="AG191" i="1"/>
  <c r="AG144" i="1"/>
  <c r="AG145" i="1"/>
  <c r="AG146" i="1"/>
  <c r="AG151" i="1"/>
  <c r="AG147" i="1"/>
  <c r="AG176" i="1"/>
  <c r="AG169" i="1"/>
  <c r="AG166" i="1"/>
  <c r="AG167" i="1"/>
  <c r="AG168" i="1"/>
  <c r="AG170" i="1"/>
  <c r="AG171" i="1"/>
  <c r="AG148" i="1"/>
  <c r="AG149" i="1"/>
  <c r="AG128" i="1"/>
  <c r="AG174" i="1"/>
  <c r="AG175" i="1"/>
  <c r="AG150" i="1"/>
  <c r="AG152" i="1"/>
  <c r="AG232" i="1"/>
  <c r="AF18" i="1"/>
  <c r="AF19" i="1"/>
  <c r="AF20" i="1"/>
  <c r="AF3" i="1"/>
  <c r="AF4" i="1"/>
  <c r="AF75" i="1"/>
  <c r="AF97" i="1"/>
  <c r="AF21" i="1"/>
  <c r="AF62" i="1"/>
  <c r="AF22" i="1"/>
  <c r="AF23" i="1"/>
  <c r="AF24" i="1"/>
  <c r="AF25" i="1"/>
  <c r="AF26" i="1"/>
  <c r="AF27" i="1"/>
  <c r="AF28" i="1"/>
  <c r="AF29" i="1"/>
  <c r="AF30" i="1"/>
  <c r="AF31" i="1"/>
  <c r="AF32" i="1"/>
  <c r="AF119" i="1"/>
  <c r="AF126" i="1"/>
  <c r="AF66" i="1"/>
  <c r="AF120" i="1"/>
  <c r="AF111" i="1"/>
  <c r="AF129" i="1"/>
  <c r="AF115" i="1"/>
  <c r="AF64" i="1"/>
  <c r="AF123" i="1"/>
  <c r="AF125" i="1"/>
  <c r="AF121" i="1"/>
  <c r="AF65" i="1"/>
  <c r="AF105" i="1"/>
  <c r="AF98" i="1"/>
  <c r="AF74" i="1"/>
  <c r="AF127" i="1"/>
  <c r="AF102" i="1"/>
  <c r="AF33" i="1"/>
  <c r="AF34" i="1"/>
  <c r="AF112" i="1"/>
  <c r="AF6" i="1"/>
  <c r="AF35" i="1"/>
  <c r="AF42" i="1"/>
  <c r="AF36" i="1"/>
  <c r="AF41" i="1"/>
  <c r="AF37" i="1"/>
  <c r="AF40" i="1"/>
  <c r="AF39" i="1"/>
  <c r="AF38" i="1"/>
  <c r="AF5" i="1"/>
  <c r="AF130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104" i="1"/>
  <c r="AF94" i="1"/>
  <c r="AF122" i="1"/>
  <c r="AF76" i="1"/>
  <c r="AF67" i="1"/>
  <c r="AF95" i="1"/>
  <c r="AF68" i="1"/>
  <c r="AF69" i="1"/>
  <c r="AF100" i="1"/>
  <c r="AF96" i="1"/>
  <c r="AF77" i="1"/>
  <c r="AF101" i="1"/>
  <c r="AF108" i="1"/>
  <c r="AF110" i="1"/>
  <c r="AF107" i="1"/>
  <c r="AF124" i="1"/>
  <c r="AF114" i="1"/>
  <c r="AF113" i="1"/>
  <c r="AF109" i="1"/>
  <c r="AF70" i="1"/>
  <c r="AF116" i="1"/>
  <c r="AF71" i="1"/>
  <c r="AF131" i="1"/>
  <c r="AF72" i="1"/>
  <c r="AF117" i="1"/>
  <c r="AF106" i="1"/>
  <c r="AF118" i="1"/>
  <c r="AF99" i="1"/>
  <c r="AF93" i="1"/>
  <c r="AF78" i="1"/>
  <c r="AF103" i="1"/>
  <c r="AF73" i="1"/>
  <c r="AF188" i="1"/>
  <c r="AF189" i="1"/>
  <c r="AF190" i="1"/>
  <c r="AF191" i="1"/>
  <c r="AF144" i="1"/>
  <c r="AF145" i="1"/>
  <c r="AF146" i="1"/>
  <c r="AF151" i="1"/>
  <c r="AF147" i="1"/>
  <c r="AF176" i="1"/>
  <c r="AF169" i="1"/>
  <c r="AF166" i="1"/>
  <c r="AF167" i="1"/>
  <c r="AF168" i="1"/>
  <c r="AF170" i="1"/>
  <c r="AF171" i="1"/>
  <c r="AF148" i="1"/>
  <c r="AF149" i="1"/>
  <c r="AF128" i="1"/>
  <c r="AF174" i="1"/>
  <c r="AF175" i="1"/>
  <c r="AF150" i="1"/>
  <c r="AF152" i="1"/>
  <c r="AF232" i="1"/>
  <c r="AE18" i="1"/>
  <c r="AE19" i="1"/>
  <c r="AE20" i="1"/>
  <c r="AE3" i="1"/>
  <c r="AE4" i="1"/>
  <c r="AE75" i="1"/>
  <c r="AE97" i="1"/>
  <c r="AE21" i="1"/>
  <c r="AE62" i="1"/>
  <c r="AE22" i="1"/>
  <c r="AE23" i="1"/>
  <c r="AE24" i="1"/>
  <c r="AE25" i="1"/>
  <c r="AE26" i="1"/>
  <c r="AE27" i="1"/>
  <c r="AE28" i="1"/>
  <c r="AE29" i="1"/>
  <c r="AE30" i="1"/>
  <c r="AE31" i="1"/>
  <c r="AE32" i="1"/>
  <c r="AE119" i="1"/>
  <c r="AE126" i="1"/>
  <c r="AE66" i="1"/>
  <c r="AE120" i="1"/>
  <c r="AE111" i="1"/>
  <c r="AE129" i="1"/>
  <c r="AE115" i="1"/>
  <c r="AE64" i="1"/>
  <c r="AE123" i="1"/>
  <c r="AE125" i="1"/>
  <c r="AE121" i="1"/>
  <c r="AE65" i="1"/>
  <c r="AE105" i="1"/>
  <c r="AE98" i="1"/>
  <c r="AE74" i="1"/>
  <c r="AE127" i="1"/>
  <c r="AE102" i="1"/>
  <c r="AE33" i="1"/>
  <c r="AE34" i="1"/>
  <c r="AE112" i="1"/>
  <c r="AE6" i="1"/>
  <c r="AE35" i="1"/>
  <c r="AE42" i="1"/>
  <c r="AE36" i="1"/>
  <c r="AE41" i="1"/>
  <c r="AE37" i="1"/>
  <c r="AE40" i="1"/>
  <c r="AE39" i="1"/>
  <c r="AE38" i="1"/>
  <c r="AE5" i="1"/>
  <c r="AE130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08" i="1"/>
  <c r="AE209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104" i="1"/>
  <c r="AE94" i="1"/>
  <c r="AE122" i="1"/>
  <c r="AE76" i="1"/>
  <c r="AE67" i="1"/>
  <c r="AE95" i="1"/>
  <c r="AE68" i="1"/>
  <c r="AE69" i="1"/>
  <c r="AE100" i="1"/>
  <c r="AE96" i="1"/>
  <c r="AE77" i="1"/>
  <c r="AE101" i="1"/>
  <c r="AE108" i="1"/>
  <c r="AE110" i="1"/>
  <c r="AE107" i="1"/>
  <c r="AE124" i="1"/>
  <c r="AE114" i="1"/>
  <c r="AE113" i="1"/>
  <c r="AE109" i="1"/>
  <c r="AE70" i="1"/>
  <c r="AE116" i="1"/>
  <c r="AE71" i="1"/>
  <c r="AE131" i="1"/>
  <c r="AE72" i="1"/>
  <c r="AE117" i="1"/>
  <c r="AE106" i="1"/>
  <c r="AE118" i="1"/>
  <c r="AE99" i="1"/>
  <c r="AE93" i="1"/>
  <c r="AE78" i="1"/>
  <c r="AE103" i="1"/>
  <c r="AE73" i="1"/>
  <c r="AE188" i="1"/>
  <c r="AE189" i="1"/>
  <c r="AE190" i="1"/>
  <c r="AE191" i="1"/>
  <c r="AE144" i="1"/>
  <c r="AE145" i="1"/>
  <c r="AE146" i="1"/>
  <c r="AE151" i="1"/>
  <c r="AE147" i="1"/>
  <c r="AE176" i="1"/>
  <c r="AE169" i="1"/>
  <c r="AE166" i="1"/>
  <c r="AE167" i="1"/>
  <c r="AE168" i="1"/>
  <c r="AE170" i="1"/>
  <c r="AE171" i="1"/>
  <c r="AE148" i="1"/>
  <c r="AE149" i="1"/>
  <c r="AE128" i="1"/>
  <c r="AE174" i="1"/>
  <c r="AE175" i="1"/>
  <c r="AE150" i="1"/>
  <c r="AE152" i="1"/>
  <c r="AE232" i="1"/>
  <c r="AG17" i="1"/>
  <c r="AF17" i="1"/>
  <c r="AE17" i="1"/>
  <c r="AG88" i="1" l="1"/>
  <c r="AG89" i="1"/>
  <c r="AG87" i="1"/>
  <c r="AF88" i="1"/>
  <c r="AF87" i="1"/>
  <c r="AF89" i="1"/>
  <c r="AE89" i="1"/>
  <c r="AE87" i="1"/>
  <c r="AE88" i="1"/>
  <c r="AF141" i="1"/>
  <c r="AF140" i="1"/>
  <c r="AF142" i="1"/>
  <c r="AG142" i="1"/>
  <c r="AG141" i="1"/>
  <c r="AG140" i="1"/>
  <c r="AE142" i="1"/>
  <c r="AE140" i="1"/>
  <c r="AE141" i="1"/>
  <c r="AG58" i="1"/>
  <c r="AG59" i="1"/>
  <c r="AG57" i="1"/>
  <c r="AE59" i="1"/>
  <c r="AE57" i="1"/>
  <c r="AE58" i="1"/>
  <c r="AF58" i="1"/>
  <c r="AF59" i="1"/>
  <c r="AF57" i="1"/>
  <c r="AE162" i="1"/>
  <c r="AE161" i="1"/>
  <c r="AE163" i="1"/>
  <c r="AG161" i="1"/>
  <c r="AG163" i="1"/>
  <c r="AG162" i="1"/>
  <c r="AF162" i="1"/>
  <c r="AF161" i="1"/>
  <c r="AF163" i="1"/>
  <c r="AF184" i="1"/>
  <c r="AF183" i="1"/>
  <c r="AG182" i="1"/>
  <c r="AG183" i="1"/>
  <c r="AG184" i="1"/>
  <c r="AE183" i="1"/>
  <c r="AE184" i="1"/>
  <c r="AE182" i="1"/>
  <c r="AF182" i="1"/>
  <c r="AG15" i="1"/>
  <c r="AG14" i="1"/>
  <c r="AG13" i="1"/>
  <c r="AE14" i="1"/>
  <c r="AE13" i="1"/>
  <c r="AE15" i="1"/>
  <c r="AF15" i="1"/>
  <c r="AF14" i="1"/>
  <c r="AF13" i="1"/>
  <c r="AA17" i="1"/>
  <c r="AC18" i="1" l="1"/>
  <c r="AC19" i="1"/>
  <c r="AC20" i="1"/>
  <c r="AC3" i="1"/>
  <c r="AC13" i="1" s="1"/>
  <c r="AC4" i="1"/>
  <c r="AC75" i="1"/>
  <c r="AC97" i="1"/>
  <c r="AC21" i="1"/>
  <c r="AC62" i="1"/>
  <c r="AC22" i="1"/>
  <c r="AC23" i="1"/>
  <c r="AC24" i="1"/>
  <c r="AC25" i="1"/>
  <c r="AC26" i="1"/>
  <c r="AC27" i="1"/>
  <c r="AC28" i="1"/>
  <c r="AC29" i="1"/>
  <c r="AC30" i="1"/>
  <c r="AC31" i="1"/>
  <c r="AC32" i="1"/>
  <c r="AC119" i="1"/>
  <c r="AC126" i="1"/>
  <c r="AC66" i="1"/>
  <c r="AC120" i="1"/>
  <c r="AC111" i="1"/>
  <c r="AC129" i="1"/>
  <c r="AC115" i="1"/>
  <c r="AC64" i="1"/>
  <c r="AC123" i="1"/>
  <c r="AC125" i="1"/>
  <c r="AC121" i="1"/>
  <c r="AC65" i="1"/>
  <c r="AC105" i="1"/>
  <c r="AC98" i="1"/>
  <c r="AC74" i="1"/>
  <c r="AC127" i="1"/>
  <c r="AC102" i="1"/>
  <c r="AC33" i="1"/>
  <c r="AC34" i="1"/>
  <c r="AC112" i="1"/>
  <c r="AC6" i="1"/>
  <c r="AC35" i="1"/>
  <c r="AC42" i="1"/>
  <c r="AC36" i="1"/>
  <c r="AC41" i="1"/>
  <c r="AC37" i="1"/>
  <c r="AC40" i="1"/>
  <c r="AC39" i="1"/>
  <c r="AC38" i="1"/>
  <c r="AC5" i="1"/>
  <c r="AC130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104" i="1"/>
  <c r="AC94" i="1"/>
  <c r="AC122" i="1"/>
  <c r="AC76" i="1"/>
  <c r="AC67" i="1"/>
  <c r="AC95" i="1"/>
  <c r="AC68" i="1"/>
  <c r="AC69" i="1"/>
  <c r="AC100" i="1"/>
  <c r="AC96" i="1"/>
  <c r="AC77" i="1"/>
  <c r="AC101" i="1"/>
  <c r="AC108" i="1"/>
  <c r="AC110" i="1"/>
  <c r="AC107" i="1"/>
  <c r="AC124" i="1"/>
  <c r="AC114" i="1"/>
  <c r="AC113" i="1"/>
  <c r="AC109" i="1"/>
  <c r="AC70" i="1"/>
  <c r="AC116" i="1"/>
  <c r="AC71" i="1"/>
  <c r="AC131" i="1"/>
  <c r="AC72" i="1"/>
  <c r="AC117" i="1"/>
  <c r="AC106" i="1"/>
  <c r="AC118" i="1"/>
  <c r="AC99" i="1"/>
  <c r="AC93" i="1"/>
  <c r="AC78" i="1"/>
  <c r="AC103" i="1"/>
  <c r="AC73" i="1"/>
  <c r="AC188" i="1"/>
  <c r="AC189" i="1"/>
  <c r="AC190" i="1"/>
  <c r="AC191" i="1"/>
  <c r="AC144" i="1"/>
  <c r="AC145" i="1"/>
  <c r="AC146" i="1"/>
  <c r="AC151" i="1"/>
  <c r="AC147" i="1"/>
  <c r="AC176" i="1"/>
  <c r="AC169" i="1"/>
  <c r="AC166" i="1"/>
  <c r="AC167" i="1"/>
  <c r="AC168" i="1"/>
  <c r="AC170" i="1"/>
  <c r="AC171" i="1"/>
  <c r="AC148" i="1"/>
  <c r="AC149" i="1"/>
  <c r="AC128" i="1"/>
  <c r="AC174" i="1"/>
  <c r="AC175" i="1"/>
  <c r="AC150" i="1"/>
  <c r="AC152" i="1"/>
  <c r="AC232" i="1"/>
  <c r="AB18" i="1"/>
  <c r="AB19" i="1"/>
  <c r="AB20" i="1"/>
  <c r="AB3" i="1"/>
  <c r="AB4" i="1"/>
  <c r="AB75" i="1"/>
  <c r="AB97" i="1"/>
  <c r="AB21" i="1"/>
  <c r="AB62" i="1"/>
  <c r="AB22" i="1"/>
  <c r="AB23" i="1"/>
  <c r="AB24" i="1"/>
  <c r="AB25" i="1"/>
  <c r="AB26" i="1"/>
  <c r="AB27" i="1"/>
  <c r="AB28" i="1"/>
  <c r="AB29" i="1"/>
  <c r="AB30" i="1"/>
  <c r="AB31" i="1"/>
  <c r="AB32" i="1"/>
  <c r="AB119" i="1"/>
  <c r="AB126" i="1"/>
  <c r="AB66" i="1"/>
  <c r="AB120" i="1"/>
  <c r="AB111" i="1"/>
  <c r="AB129" i="1"/>
  <c r="AB115" i="1"/>
  <c r="AB64" i="1"/>
  <c r="AB123" i="1"/>
  <c r="AB125" i="1"/>
  <c r="AB121" i="1"/>
  <c r="AB65" i="1"/>
  <c r="AB105" i="1"/>
  <c r="AB98" i="1"/>
  <c r="AB74" i="1"/>
  <c r="AB127" i="1"/>
  <c r="AB102" i="1"/>
  <c r="AB33" i="1"/>
  <c r="AB34" i="1"/>
  <c r="AB112" i="1"/>
  <c r="AB6" i="1"/>
  <c r="AB35" i="1"/>
  <c r="AB42" i="1"/>
  <c r="AB36" i="1"/>
  <c r="AB41" i="1"/>
  <c r="AB37" i="1"/>
  <c r="AB40" i="1"/>
  <c r="AB39" i="1"/>
  <c r="AB38" i="1"/>
  <c r="AB5" i="1"/>
  <c r="AB130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104" i="1"/>
  <c r="AB94" i="1"/>
  <c r="AB122" i="1"/>
  <c r="AB76" i="1"/>
  <c r="AB67" i="1"/>
  <c r="AB95" i="1"/>
  <c r="AB68" i="1"/>
  <c r="AB69" i="1"/>
  <c r="AB100" i="1"/>
  <c r="AB96" i="1"/>
  <c r="AB77" i="1"/>
  <c r="AB101" i="1"/>
  <c r="AB108" i="1"/>
  <c r="AB110" i="1"/>
  <c r="AB107" i="1"/>
  <c r="AB124" i="1"/>
  <c r="AB114" i="1"/>
  <c r="AB113" i="1"/>
  <c r="AB109" i="1"/>
  <c r="AB70" i="1"/>
  <c r="AB116" i="1"/>
  <c r="AB71" i="1"/>
  <c r="AB131" i="1"/>
  <c r="AB72" i="1"/>
  <c r="AB117" i="1"/>
  <c r="AB106" i="1"/>
  <c r="AB118" i="1"/>
  <c r="AB99" i="1"/>
  <c r="AB93" i="1"/>
  <c r="AB78" i="1"/>
  <c r="AB103" i="1"/>
  <c r="AB73" i="1"/>
  <c r="AB188" i="1"/>
  <c r="AB189" i="1"/>
  <c r="AB190" i="1"/>
  <c r="AB191" i="1"/>
  <c r="AB144" i="1"/>
  <c r="AB145" i="1"/>
  <c r="AB146" i="1"/>
  <c r="AB151" i="1"/>
  <c r="AB147" i="1"/>
  <c r="AB176" i="1"/>
  <c r="AB169" i="1"/>
  <c r="AB166" i="1"/>
  <c r="AB167" i="1"/>
  <c r="AB168" i="1"/>
  <c r="AB170" i="1"/>
  <c r="AB171" i="1"/>
  <c r="AB148" i="1"/>
  <c r="AB149" i="1"/>
  <c r="AB128" i="1"/>
  <c r="AB174" i="1"/>
  <c r="AB175" i="1"/>
  <c r="AB150" i="1"/>
  <c r="AB152" i="1"/>
  <c r="AB232" i="1"/>
  <c r="AA18" i="1"/>
  <c r="AA19" i="1"/>
  <c r="AA20" i="1"/>
  <c r="AA3" i="1"/>
  <c r="AA4" i="1"/>
  <c r="AA75" i="1"/>
  <c r="AA97" i="1"/>
  <c r="AA21" i="1"/>
  <c r="AA62" i="1"/>
  <c r="AA22" i="1"/>
  <c r="AA23" i="1"/>
  <c r="AA24" i="1"/>
  <c r="AA25" i="1"/>
  <c r="AA26" i="1"/>
  <c r="AA27" i="1"/>
  <c r="AA28" i="1"/>
  <c r="AA29" i="1"/>
  <c r="AA30" i="1"/>
  <c r="AA31" i="1"/>
  <c r="AA32" i="1"/>
  <c r="AA119" i="1"/>
  <c r="AA126" i="1"/>
  <c r="AA66" i="1"/>
  <c r="AA120" i="1"/>
  <c r="AA111" i="1"/>
  <c r="AA129" i="1"/>
  <c r="AA115" i="1"/>
  <c r="AA64" i="1"/>
  <c r="AA123" i="1"/>
  <c r="AA125" i="1"/>
  <c r="AA121" i="1"/>
  <c r="AA65" i="1"/>
  <c r="AA105" i="1"/>
  <c r="AA98" i="1"/>
  <c r="AA74" i="1"/>
  <c r="AA127" i="1"/>
  <c r="AA102" i="1"/>
  <c r="AA33" i="1"/>
  <c r="AA34" i="1"/>
  <c r="AA112" i="1"/>
  <c r="AA6" i="1"/>
  <c r="AA35" i="1"/>
  <c r="AA42" i="1"/>
  <c r="AA36" i="1"/>
  <c r="AA41" i="1"/>
  <c r="AA37" i="1"/>
  <c r="AA40" i="1"/>
  <c r="AA39" i="1"/>
  <c r="AA38" i="1"/>
  <c r="AA130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104" i="1"/>
  <c r="AA94" i="1"/>
  <c r="AA122" i="1"/>
  <c r="AA76" i="1"/>
  <c r="AA67" i="1"/>
  <c r="AA95" i="1"/>
  <c r="AA68" i="1"/>
  <c r="AA69" i="1"/>
  <c r="AA100" i="1"/>
  <c r="AA96" i="1"/>
  <c r="AA77" i="1"/>
  <c r="AA101" i="1"/>
  <c r="AA108" i="1"/>
  <c r="AA110" i="1"/>
  <c r="AA107" i="1"/>
  <c r="AA124" i="1"/>
  <c r="AA114" i="1"/>
  <c r="AA113" i="1"/>
  <c r="AA109" i="1"/>
  <c r="AA70" i="1"/>
  <c r="AA116" i="1"/>
  <c r="AA71" i="1"/>
  <c r="AA131" i="1"/>
  <c r="AA72" i="1"/>
  <c r="AA117" i="1"/>
  <c r="AA106" i="1"/>
  <c r="AA118" i="1"/>
  <c r="AA99" i="1"/>
  <c r="AA93" i="1"/>
  <c r="AA78" i="1"/>
  <c r="AA103" i="1"/>
  <c r="AA73" i="1"/>
  <c r="AA188" i="1"/>
  <c r="AA189" i="1"/>
  <c r="AA190" i="1"/>
  <c r="AA191" i="1"/>
  <c r="AA144" i="1"/>
  <c r="AA145" i="1"/>
  <c r="AA146" i="1"/>
  <c r="AA151" i="1"/>
  <c r="AA147" i="1"/>
  <c r="AA176" i="1"/>
  <c r="AA169" i="1"/>
  <c r="AA166" i="1"/>
  <c r="AA167" i="1"/>
  <c r="AA168" i="1"/>
  <c r="AA170" i="1"/>
  <c r="AA171" i="1"/>
  <c r="AA148" i="1"/>
  <c r="AA149" i="1"/>
  <c r="AA128" i="1"/>
  <c r="AA174" i="1"/>
  <c r="AA175" i="1"/>
  <c r="AA150" i="1"/>
  <c r="AA152" i="1"/>
  <c r="AA232" i="1"/>
  <c r="AC17" i="1"/>
  <c r="AB17" i="1"/>
  <c r="AA89" i="1" l="1"/>
  <c r="AA87" i="1"/>
  <c r="AA88" i="1"/>
  <c r="AC88" i="1"/>
  <c r="AC89" i="1"/>
  <c r="AC87" i="1"/>
  <c r="AB88" i="1"/>
  <c r="AB87" i="1"/>
  <c r="AB89" i="1"/>
  <c r="AA57" i="1"/>
  <c r="AB141" i="1"/>
  <c r="AB142" i="1"/>
  <c r="AB140" i="1"/>
  <c r="AC141" i="1"/>
  <c r="AC140" i="1"/>
  <c r="AC142" i="1"/>
  <c r="AA140" i="1"/>
  <c r="AA142" i="1"/>
  <c r="AA141" i="1"/>
  <c r="AA58" i="1"/>
  <c r="AC58" i="1"/>
  <c r="AC59" i="1"/>
  <c r="AC57" i="1"/>
  <c r="AA59" i="1"/>
  <c r="AB58" i="1"/>
  <c r="AB59" i="1"/>
  <c r="AB57" i="1"/>
  <c r="AA161" i="1"/>
  <c r="AA163" i="1"/>
  <c r="AA162" i="1"/>
  <c r="AC162" i="1"/>
  <c r="AC161" i="1"/>
  <c r="AC163" i="1"/>
  <c r="AB161" i="1"/>
  <c r="AB163" i="1"/>
  <c r="AB162" i="1"/>
  <c r="AB183" i="1"/>
  <c r="AB184" i="1"/>
  <c r="AB182" i="1"/>
  <c r="AC184" i="1"/>
  <c r="AC182" i="1"/>
  <c r="AC183" i="1"/>
  <c r="AA183" i="1"/>
  <c r="AA184" i="1"/>
  <c r="AA182" i="1"/>
  <c r="AC14" i="1"/>
  <c r="AC15" i="1"/>
  <c r="AB14" i="1"/>
  <c r="AB13" i="1"/>
  <c r="AB15" i="1"/>
  <c r="AA14" i="1"/>
  <c r="AA13" i="1"/>
  <c r="AA15" i="1"/>
</calcChain>
</file>

<file path=xl/sharedStrings.xml><?xml version="1.0" encoding="utf-8"?>
<sst xmlns="http://schemas.openxmlformats.org/spreadsheetml/2006/main" count="1979" uniqueCount="816">
  <si>
    <t>Toimitusnumero</t>
  </si>
  <si>
    <t>Toimituslaji</t>
  </si>
  <si>
    <t>Vastuualue</t>
  </si>
  <si>
    <t>Kohteen tietoja (kansallispuisto, luonnonpuisto, muu suojelualue)</t>
  </si>
  <si>
    <t>Kunta</t>
  </si>
  <si>
    <t>2016-523322</t>
  </si>
  <si>
    <t>Hankeuusjako</t>
  </si>
  <si>
    <t>TJPOH</t>
  </si>
  <si>
    <t>Termusaapa (sso)</t>
  </si>
  <si>
    <t>muu suojelualue</t>
  </si>
  <si>
    <t>Salla</t>
  </si>
  <si>
    <t>2016-523313</t>
  </si>
  <si>
    <t>Raateaapa (sso)</t>
  </si>
  <si>
    <t>Pelkosenniemi</t>
  </si>
  <si>
    <t>2016-523326</t>
  </si>
  <si>
    <t>(Suksenpaistama)Miehinkävaaran suot (sso) + Löytöjängän laajennus (amo)</t>
  </si>
  <si>
    <t>2016-523237</t>
  </si>
  <si>
    <t>Javarustunturi</t>
  </si>
  <si>
    <t>Kemijärvi</t>
  </si>
  <si>
    <t>2016-523306</t>
  </si>
  <si>
    <t>Lohkominen</t>
  </si>
  <si>
    <t>Ottavaara</t>
  </si>
  <si>
    <t>2016-523212</t>
  </si>
  <si>
    <t>Paljakan luonnonpuisto</t>
  </si>
  <si>
    <t>luonnonpuisto</t>
  </si>
  <si>
    <t>Puolanka/ Hyrynsalmi</t>
  </si>
  <si>
    <t>2016-523222</t>
  </si>
  <si>
    <t>Leväsuon-Kärppäsuon ss-alue (Olvassuon Nat-alue)</t>
  </si>
  <si>
    <t>Utajärvi/Puolanka</t>
  </si>
  <si>
    <t>2016-523657</t>
  </si>
  <si>
    <t xml:space="preserve">Rimpinevan luonnonsuojelualue                                                                                </t>
  </si>
  <si>
    <t xml:space="preserve"> Siikalatva, Kajaani</t>
  </si>
  <si>
    <t>2016-523654</t>
  </si>
  <si>
    <t xml:space="preserve">Hirsinevan luonnonsuojelualue                                     </t>
  </si>
  <si>
    <t>Haapajärvi</t>
  </si>
  <si>
    <t>2016-524467</t>
  </si>
  <si>
    <t>Itämäen luonnossuojelualue</t>
  </si>
  <si>
    <t>2016-524442</t>
  </si>
  <si>
    <t>Pelson lp</t>
  </si>
  <si>
    <t>Siikalatva (Kestilä)</t>
  </si>
  <si>
    <t>2016-524443</t>
  </si>
  <si>
    <t xml:space="preserve">Välinevan luonnonsuojelualue </t>
  </si>
  <si>
    <t>2016-524710</t>
  </si>
  <si>
    <t>Oravisuon-Näätäsuon-Sammakkosuon ss-alue (Olvassuon Nat-alue)</t>
  </si>
  <si>
    <t>Pudasjärvi / Utajärvi</t>
  </si>
  <si>
    <t>2016-524714</t>
  </si>
  <si>
    <t>Olvassuon luonnonpuisto</t>
  </si>
  <si>
    <t>2016-524466</t>
  </si>
  <si>
    <t>Koivusuon luonnonpuisto</t>
  </si>
  <si>
    <t>Ilomantsi</t>
  </si>
  <si>
    <t>2016-524464</t>
  </si>
  <si>
    <t>Patvinsuon kansallispuisto</t>
  </si>
  <si>
    <t>kansallispuisto</t>
  </si>
  <si>
    <t>2016-524439</t>
  </si>
  <si>
    <t>Petkeljärven kansallispuisto</t>
  </si>
  <si>
    <t>2016-538306</t>
  </si>
  <si>
    <t>Joutsenaavan luonnonsuojelualue</t>
  </si>
  <si>
    <t>2016-542739</t>
  </si>
  <si>
    <t>Mallan luonnonpuisto</t>
  </si>
  <si>
    <t>Enontekiö</t>
  </si>
  <si>
    <t>2016-542741</t>
  </si>
  <si>
    <t>Tolkansuon ssa</t>
  </si>
  <si>
    <t>Utajärvi</t>
  </si>
  <si>
    <t>2016-539827</t>
  </si>
  <si>
    <t>Lauttaneva</t>
  </si>
  <si>
    <t>Kärsämäki</t>
  </si>
  <si>
    <t>2016-543914</t>
  </si>
  <si>
    <t>Juuvaara</t>
  </si>
  <si>
    <t>2016-538987</t>
  </si>
  <si>
    <t>Värriön luonnonpuisto</t>
  </si>
  <si>
    <t>2016-538982</t>
  </si>
  <si>
    <t>Sammakkovaaran luonnonsuojelualue</t>
  </si>
  <si>
    <t>2016-523323</t>
  </si>
  <si>
    <t>ARTOPOH</t>
  </si>
  <si>
    <t>Luiron suot (nat)</t>
  </si>
  <si>
    <t>2015-505576</t>
  </si>
  <si>
    <t>Kittilä</t>
  </si>
  <si>
    <t>2015-521251</t>
  </si>
  <si>
    <t>Pallas-Yllästunturin kansallispuisto</t>
  </si>
  <si>
    <t>2016-527014</t>
  </si>
  <si>
    <t>Oulangan kansallispuisto</t>
  </si>
  <si>
    <t>Kuusamo</t>
  </si>
  <si>
    <t>2016-524777</t>
  </si>
  <si>
    <t>hankeuusjako</t>
  </si>
  <si>
    <t>TJETE</t>
  </si>
  <si>
    <t>Seitsemisen kansallispuisto</t>
  </si>
  <si>
    <t>Ylöjärvi, Ikaalinen</t>
  </si>
  <si>
    <t>2016-532656</t>
  </si>
  <si>
    <t>Mietoistenlahden luonnonsuojelualue</t>
  </si>
  <si>
    <t>Mynämäki</t>
  </si>
  <si>
    <t>2017-557731</t>
  </si>
  <si>
    <t>Karevansuon luonnonsuojelualue</t>
  </si>
  <si>
    <t>Masku, Rusko</t>
  </si>
  <si>
    <t>2016-524779</t>
  </si>
  <si>
    <t>Nukinrahka</t>
  </si>
  <si>
    <t>Laitila</t>
  </si>
  <si>
    <t>2016-524782</t>
  </si>
  <si>
    <t>Telkunsuon</t>
  </si>
  <si>
    <t>Loimaa, Punkalaidun</t>
  </si>
  <si>
    <t>2016-524761</t>
  </si>
  <si>
    <t>Liesjärven kansallispuisto</t>
  </si>
  <si>
    <t>Tammela, Somero</t>
  </si>
  <si>
    <t>2016-524765</t>
  </si>
  <si>
    <t>Helvetinjärven kansallispuisto</t>
  </si>
  <si>
    <t>Ruovesi, Ylöjärvi</t>
  </si>
  <si>
    <t>2016-524753</t>
  </si>
  <si>
    <t>Nuuksion kansallispuisto</t>
  </si>
  <si>
    <t>Espoo, Vihti</t>
  </si>
  <si>
    <t>2016-524759</t>
  </si>
  <si>
    <t>Puurijärven ja Isonsuon kansallispuisto</t>
  </si>
  <si>
    <t>2016-532654</t>
  </si>
  <si>
    <t>Saaristomeren kansallispuisto</t>
  </si>
  <si>
    <t>Kemiönsaari</t>
  </si>
  <si>
    <t>2016-532655</t>
  </si>
  <si>
    <t>Ekenäs nationalpark</t>
  </si>
  <si>
    <t>Raasepori</t>
  </si>
  <si>
    <t>2016-524688</t>
  </si>
  <si>
    <t>TJLÄN</t>
  </si>
  <si>
    <t>Saarisuo-Valleussuo</t>
  </si>
  <si>
    <t>Kyyjärvi</t>
  </si>
  <si>
    <t>2016-525257</t>
  </si>
  <si>
    <t>Kulhanvuoren alue</t>
  </si>
  <si>
    <t>Saarijärvi</t>
  </si>
  <si>
    <t>2016-523220</t>
  </si>
  <si>
    <t>Levanevan luonnonsuojelualue</t>
  </si>
  <si>
    <t>Laihia</t>
  </si>
  <si>
    <t>2016-524699</t>
  </si>
  <si>
    <t>Kauhanevan-Pohjankankaan kansallispuisto</t>
  </si>
  <si>
    <t>2016-524701</t>
  </si>
  <si>
    <t>Lauhanvuoren kansallispuisto</t>
  </si>
  <si>
    <t>Isojoki, Honkajoki, Kauhajoki</t>
  </si>
  <si>
    <t>2016-532657</t>
  </si>
  <si>
    <t>Häädetkeitaan luonnonpuisto</t>
  </si>
  <si>
    <t>Karvia</t>
  </si>
  <si>
    <t>2016-532658</t>
  </si>
  <si>
    <t>Salamanperän luonnonpuisto</t>
  </si>
  <si>
    <t>Kivijärvi</t>
  </si>
  <si>
    <t>2016-525255</t>
  </si>
  <si>
    <t>Väljänneva</t>
  </si>
  <si>
    <t>Kinnula, Pihtipudas</t>
  </si>
  <si>
    <t>2017-553806</t>
  </si>
  <si>
    <t>Slualuekiint. muod.</t>
  </si>
  <si>
    <t>TJ-POH</t>
  </si>
  <si>
    <t>Iso-Karkusuo</t>
  </si>
  <si>
    <t>2016-544047</t>
  </si>
  <si>
    <t>Kinkerinsaarennevan lsa</t>
  </si>
  <si>
    <t>Muu suojelualue</t>
  </si>
  <si>
    <t>Pyhäntä</t>
  </si>
  <si>
    <t>2016-544050</t>
  </si>
  <si>
    <t>Hillurahkan lsa</t>
  </si>
  <si>
    <t>Merijärvi</t>
  </si>
  <si>
    <t>2016-546260</t>
  </si>
  <si>
    <t>Solansuon ssa</t>
  </si>
  <si>
    <t>Sotkamo</t>
  </si>
  <si>
    <t>2016-546258</t>
  </si>
  <si>
    <t>Karhisensuon-Pyöreäsuon-Lokkisuon ssa</t>
  </si>
  <si>
    <t>Ristijärvi, Hyrynsalmi</t>
  </si>
  <si>
    <t>2016-546304</t>
  </si>
  <si>
    <t>lohkominen</t>
  </si>
  <si>
    <t>Haudannevan lsa</t>
  </si>
  <si>
    <t>Pyhäjärvi</t>
  </si>
  <si>
    <t>2016-544049</t>
  </si>
  <si>
    <t>Ohinevan lsa</t>
  </si>
  <si>
    <t>Oulainen</t>
  </si>
  <si>
    <t>2016-544045</t>
  </si>
  <si>
    <t>Pitkänevan lsa</t>
  </si>
  <si>
    <t>Sievi</t>
  </si>
  <si>
    <t>2016-546305</t>
  </si>
  <si>
    <t>Mällinevan lsa</t>
  </si>
  <si>
    <t>Ylivieska, Sievi</t>
  </si>
  <si>
    <t>2016-544048</t>
  </si>
  <si>
    <t>Ison Karsikkonevan ssa</t>
  </si>
  <si>
    <t>2016-546285</t>
  </si>
  <si>
    <t>Kansannevan-Kurkinevan-Muurainsuon ssa</t>
  </si>
  <si>
    <t>2017-549475</t>
  </si>
  <si>
    <t>ARTO-POH</t>
  </si>
  <si>
    <t>Hossan kansallispuisto</t>
  </si>
  <si>
    <t>Kansallispuisto</t>
  </si>
  <si>
    <t>Suomussalmi, Kuusamo, Taivalkoski</t>
  </si>
  <si>
    <t>2017-551974</t>
  </si>
  <si>
    <t>2016-546264</t>
  </si>
  <si>
    <t>Mustarinnantunturin lsa</t>
  </si>
  <si>
    <t>Posio</t>
  </si>
  <si>
    <t>2016-546272</t>
  </si>
  <si>
    <t>Sumusuon ssa</t>
  </si>
  <si>
    <t>Pudasjärvi</t>
  </si>
  <si>
    <t>2016-546276</t>
  </si>
  <si>
    <t>Ison Hirviaavan-Lähteenaavan ssa</t>
  </si>
  <si>
    <t>Ii</t>
  </si>
  <si>
    <t>2017-551100</t>
  </si>
  <si>
    <t>Tiilikkajärvi</t>
  </si>
  <si>
    <t>Sotkamo, Rautavaara</t>
  </si>
  <si>
    <t>2016-546218</t>
  </si>
  <si>
    <t>Kolin kansallispuisto</t>
  </si>
  <si>
    <t>(Koli) Joensuu, Kontiolahti, Lieksa</t>
  </si>
  <si>
    <t>2016-546252</t>
  </si>
  <si>
    <t>Talaskankaan lsa</t>
  </si>
  <si>
    <t>Kajaani, Sonkajärvi, Vieremä</t>
  </si>
  <si>
    <t>2016-546251</t>
  </si>
  <si>
    <t>Ison-Palosen ja Maariansärkkien lsa (Ystävyyden puisto)</t>
  </si>
  <si>
    <t>Kuhmo</t>
  </si>
  <si>
    <t>2016-546257</t>
  </si>
  <si>
    <t>Hiidenvaaran lsa</t>
  </si>
  <si>
    <t>2016-546261</t>
  </si>
  <si>
    <t>Rommakkovaaran lsa</t>
  </si>
  <si>
    <t>2016-546151</t>
  </si>
  <si>
    <t>Kaaresvuoman lsa</t>
  </si>
  <si>
    <t>Sodankylä</t>
  </si>
  <si>
    <t>2016-546154</t>
  </si>
  <si>
    <t>Unarin lsa</t>
  </si>
  <si>
    <t>2016-546156</t>
  </si>
  <si>
    <t>Kulvakon lsa</t>
  </si>
  <si>
    <t>2016-546162</t>
  </si>
  <si>
    <t>Yli-Nuortin lsa</t>
  </si>
  <si>
    <t>Savukoski</t>
  </si>
  <si>
    <t>2016-546164</t>
  </si>
  <si>
    <t>Törmäojan lsa</t>
  </si>
  <si>
    <t>2016-546165</t>
  </si>
  <si>
    <t>Hyypiön lsa</t>
  </si>
  <si>
    <t>2016-546322</t>
  </si>
  <si>
    <t>Sieppijänkä-Pieruvuoma</t>
  </si>
  <si>
    <t>Kolari</t>
  </si>
  <si>
    <t>2016-546274</t>
  </si>
  <si>
    <t>Sarvisuon-Jerusaleminsuon ssa</t>
  </si>
  <si>
    <t>Vaala, Utajärvi, Puolanka</t>
  </si>
  <si>
    <t>2017-549643</t>
  </si>
  <si>
    <t>Rokuan kansallispuisto</t>
  </si>
  <si>
    <t>Vaala, Utajärvi</t>
  </si>
  <si>
    <t>2016-544504</t>
  </si>
  <si>
    <t>Loviaavan lsa</t>
  </si>
  <si>
    <t>Sodankylä, Pelkosenniemi</t>
  </si>
  <si>
    <t>2016-544522</t>
  </si>
  <si>
    <t>Vitsavaaranaavan ssa</t>
  </si>
  <si>
    <t>2016-546150</t>
  </si>
  <si>
    <t>Joukaisvaaran lsa</t>
  </si>
  <si>
    <t>2016-546159</t>
  </si>
  <si>
    <t>Sieriäisten lsa</t>
  </si>
  <si>
    <t>2016-544044</t>
  </si>
  <si>
    <t>Venenevan lsa</t>
  </si>
  <si>
    <t>Siikalatva, Liminka</t>
  </si>
  <si>
    <t>2016-544480</t>
  </si>
  <si>
    <t>Haapaveden lintuvedet ja suot lsa</t>
  </si>
  <si>
    <t>Haapavesi, Siikalatva</t>
  </si>
  <si>
    <t>2016-544515</t>
  </si>
  <si>
    <t>Näätävuoma-Sotkavuoman ssa</t>
  </si>
  <si>
    <t>2016-544518</t>
  </si>
  <si>
    <t>Suikeloaavan ssa</t>
  </si>
  <si>
    <t>2016-544523</t>
  </si>
  <si>
    <t>Kurkiaapa</t>
  </si>
  <si>
    <t>2016-546143</t>
  </si>
  <si>
    <t>Leviäaapa</t>
  </si>
  <si>
    <t>2016-546148</t>
  </si>
  <si>
    <t>Ellitsan lsa</t>
  </si>
  <si>
    <t>2016-546265</t>
  </si>
  <si>
    <t>Hyöteikönsuon ssa</t>
  </si>
  <si>
    <t>2016-546266</t>
  </si>
  <si>
    <t>Valtavaaran ja Pyhävaaran lsa</t>
  </si>
  <si>
    <t>2016-546268</t>
  </si>
  <si>
    <t>Sukerijärven luonnonpuisto</t>
  </si>
  <si>
    <t>2016-546269</t>
  </si>
  <si>
    <t>Isosuon-Kivisuon ssa</t>
  </si>
  <si>
    <t>2016-546270</t>
  </si>
  <si>
    <t>Hirvisuon ssa</t>
  </si>
  <si>
    <t>Oulu, Pudasjärvi</t>
  </si>
  <si>
    <t>2016-546275</t>
  </si>
  <si>
    <t>Säippäsuon-Kivisuon ssa</t>
  </si>
  <si>
    <t>2016-546307</t>
  </si>
  <si>
    <t>Teuravuoma-Kivijärvenvuoma</t>
  </si>
  <si>
    <t>2016-546324</t>
  </si>
  <si>
    <t>Juustovuoma</t>
  </si>
  <si>
    <t>2017-549640</t>
  </si>
  <si>
    <t>2016-546232</t>
  </si>
  <si>
    <t>TJ-LÄN</t>
  </si>
  <si>
    <t>Snipansgrundin-Medelkallan hylkeidensuojelualue</t>
  </si>
  <si>
    <t>Mustasaari</t>
  </si>
  <si>
    <t>2016-546233</t>
  </si>
  <si>
    <t>Norra Vallgrundin lsa</t>
  </si>
  <si>
    <t>2016-546249</t>
  </si>
  <si>
    <t>Tailotin lsa</t>
  </si>
  <si>
    <t>Vöyri</t>
  </si>
  <si>
    <t>2016-546230</t>
  </si>
  <si>
    <t>Ähtäri</t>
  </si>
  <si>
    <t>2016-546286</t>
  </si>
  <si>
    <t>Paloharjunkankaan lsa</t>
  </si>
  <si>
    <t>2017-546929</t>
  </si>
  <si>
    <t>Patanajärvenkankaan lsa</t>
  </si>
  <si>
    <t>Perho</t>
  </si>
  <si>
    <t>2016-546224</t>
  </si>
  <si>
    <t>Haukilamminnevan-Murtomaannevan ssa</t>
  </si>
  <si>
    <t>Kurikka,Seinäjoki</t>
  </si>
  <si>
    <t>2016-546228</t>
  </si>
  <si>
    <t>Harjaisnevan-Pilkoonnevan ssa</t>
  </si>
  <si>
    <t>Teuva</t>
  </si>
  <si>
    <t>2016-546219</t>
  </si>
  <si>
    <t>Salamajärven kansallispuisto</t>
  </si>
  <si>
    <t>(Salamajärvi) Perho, Kinnula, Kivijärvi</t>
  </si>
  <si>
    <t>2016-546223</t>
  </si>
  <si>
    <t>Pilvinevan ssa</t>
  </si>
  <si>
    <t>Veteli, Kaustinen</t>
  </si>
  <si>
    <t>2016-546225</t>
  </si>
  <si>
    <t>Suppelonnevan lsa</t>
  </si>
  <si>
    <t>Seinäjoki</t>
  </si>
  <si>
    <t>2017-554357</t>
  </si>
  <si>
    <t>Pyhä-Häkin kansallispuisto</t>
  </si>
  <si>
    <t>2016-546175</t>
  </si>
  <si>
    <t>TJ-ETE</t>
  </si>
  <si>
    <t>Itäisen Suomenlahden kansallispuisto</t>
  </si>
  <si>
    <t>Virolahti, Hamina, Kotka, Pyhtää ja Loviisa</t>
  </si>
  <si>
    <t>2016-546188</t>
  </si>
  <si>
    <t>ARTO-LOU</t>
  </si>
  <si>
    <t>Meikon lsa</t>
  </si>
  <si>
    <t>(Meiko) Kirkkonummi</t>
  </si>
  <si>
    <t>2016-546191</t>
  </si>
  <si>
    <t>Torronsuon kansallispuisto</t>
  </si>
  <si>
    <t>(Torronsuo) Tammela</t>
  </si>
  <si>
    <t>2016-546179</t>
  </si>
  <si>
    <t>Komion lsa</t>
  </si>
  <si>
    <t>(Komio) Loppi</t>
  </si>
  <si>
    <t>2016-546192</t>
  </si>
  <si>
    <t>Valkmusan kansallispuisto</t>
  </si>
  <si>
    <t>(Valkmusa) Pyhtää, Kotka</t>
  </si>
  <si>
    <t>2017-554373</t>
  </si>
  <si>
    <t>Repoveden kansallispuisto</t>
  </si>
  <si>
    <t>(Repovesi)Kouvola, Mäntyharju</t>
  </si>
  <si>
    <t>2016-546178</t>
  </si>
  <si>
    <t>Kallbådanin hylkeidensuojelualue</t>
  </si>
  <si>
    <t>(Kållbådan) Kirkkonummi, Inkoo</t>
  </si>
  <si>
    <t>(Kotinen) Hämeenlinna, Padasjoki</t>
  </si>
  <si>
    <t>2016-546193</t>
  </si>
  <si>
    <t>Vaskijärven luonnonpuisto</t>
  </si>
  <si>
    <t>(Vaskijärvi) Pöytyä, Mynämäki</t>
  </si>
  <si>
    <t>MML:n kiertämä raja</t>
  </si>
  <si>
    <t>Käsiteltyjen tieoikeuksien lukumäärä</t>
  </si>
  <si>
    <t>Ulkorajalla olevien rajamerkkien lukumäärä</t>
  </si>
  <si>
    <t>Rajankäyntien lukumäärä (uudelleen rakennetut rajamerkit)</t>
  </si>
  <si>
    <t>Kiinteistötunnukset</t>
  </si>
  <si>
    <t>620-891-1-7. 105-891-1-6</t>
  </si>
  <si>
    <t>Pinta-ala (ha)</t>
  </si>
  <si>
    <t>320-891-1-8</t>
  </si>
  <si>
    <t>Alueisiin rajoittuvien palstojen lukumäärä</t>
  </si>
  <si>
    <t>732-891-1-3</t>
  </si>
  <si>
    <t xml:space="preserve">889-891-1-5. 620-891-1-2 </t>
  </si>
  <si>
    <t>69-891-1-2</t>
  </si>
  <si>
    <t>146-891-3-1</t>
  </si>
  <si>
    <t>630-891-1-3</t>
  </si>
  <si>
    <t>791-891-1-5</t>
  </si>
  <si>
    <t>Uuden rajan pituus (paalutettu)</t>
  </si>
  <si>
    <t>146-891-1-1</t>
  </si>
  <si>
    <t>732-891-1-2. 742-891-1-5</t>
  </si>
  <si>
    <t>Salla/ Savukoski</t>
  </si>
  <si>
    <t>47-891-1-1</t>
  </si>
  <si>
    <t>Utajärvi / Vaala</t>
  </si>
  <si>
    <t>785-891-1-1. 889-891-1-2</t>
  </si>
  <si>
    <t>317-891-1-1</t>
  </si>
  <si>
    <t>320-891-15-1</t>
  </si>
  <si>
    <t>742-891-1-2. 732-891-1-4</t>
  </si>
  <si>
    <t>0 metsähallitus</t>
  </si>
  <si>
    <t>732-891-1-34</t>
  </si>
  <si>
    <t>261-891-1-18</t>
  </si>
  <si>
    <t>503-891-3-1</t>
  </si>
  <si>
    <t>481-891-3-1. 704-891-3-1</t>
  </si>
  <si>
    <t>400-891-1-1. 503-891-1-3</t>
  </si>
  <si>
    <t>430-891-1-1. 619-891-1-2</t>
  </si>
  <si>
    <t>834-891-1-3. 761-891-1-5</t>
  </si>
  <si>
    <t>702-891-1-1</t>
  </si>
  <si>
    <t>927-891-1-1. 49-891-1-1</t>
  </si>
  <si>
    <t>791-891-1-6. 205-891-1-3</t>
  </si>
  <si>
    <t>69-891-1-1</t>
  </si>
  <si>
    <t>312-891-1-1</t>
  </si>
  <si>
    <t>729-891-1-2</t>
  </si>
  <si>
    <t>399-891-1-1. 301-891-1-1</t>
  </si>
  <si>
    <t>581-891-1-3. 230-891-1-5</t>
  </si>
  <si>
    <t>265-891-1-2</t>
  </si>
  <si>
    <t>601-891-1-2. 256-891-1-2</t>
  </si>
  <si>
    <t>metsähallitus</t>
  </si>
  <si>
    <t>630-891-1-5</t>
  </si>
  <si>
    <t>483-891-1-1</t>
  </si>
  <si>
    <t>765-891-1-2</t>
  </si>
  <si>
    <t>889-402-19-22. 620-403-23-9. 615-419-3-1</t>
  </si>
  <si>
    <t>697-891-1-1. 105-891-1-2</t>
  </si>
  <si>
    <t>626-891-1-6</t>
  </si>
  <si>
    <t>563-891-1-2</t>
  </si>
  <si>
    <t>746-891-1-4</t>
  </si>
  <si>
    <t>977-891-1-1. 746-891-1-5</t>
  </si>
  <si>
    <t>626-891-1-2</t>
  </si>
  <si>
    <t>630-891-1-1</t>
  </si>
  <si>
    <t>614-891-10-1</t>
  </si>
  <si>
    <t>615-891-1-4</t>
  </si>
  <si>
    <t>139-891-1-2</t>
  </si>
  <si>
    <t>687-891-2-1. 765-891-1-3</t>
  </si>
  <si>
    <t>422-891-1-2. 276-891-1-2. 167-891-1-2</t>
  </si>
  <si>
    <t>762-891-2-2. 205-891-1-2. 925-891-2-1</t>
  </si>
  <si>
    <t>290-891-1-7</t>
  </si>
  <si>
    <t>765-891-1-4</t>
  </si>
  <si>
    <t>765-891-1-5</t>
  </si>
  <si>
    <t>758-891-12-1</t>
  </si>
  <si>
    <t>758-891-1-15</t>
  </si>
  <si>
    <t>Paljo saaria</t>
  </si>
  <si>
    <t>758-891-1-13</t>
  </si>
  <si>
    <t>742-891-1-10</t>
  </si>
  <si>
    <t>742-891-1-12</t>
  </si>
  <si>
    <t>320-891-1-7</t>
  </si>
  <si>
    <t>273-891-1-5</t>
  </si>
  <si>
    <t>785-891-1-4. 889-891-1-8. 620-891-1-9</t>
  </si>
  <si>
    <t>785-891-1-3. 889-891-1-9</t>
  </si>
  <si>
    <t>583-891-1-9. 758-891-1-23</t>
  </si>
  <si>
    <t>758-891-1-3</t>
  </si>
  <si>
    <t>758-891-1-22</t>
  </si>
  <si>
    <t>742-891-1-13</t>
  </si>
  <si>
    <t>425-891-1-2. 791-891-1-10</t>
  </si>
  <si>
    <t>71-891-1-6. 791-891-1-9</t>
  </si>
  <si>
    <t>305-891-1-3</t>
  </si>
  <si>
    <t>305-891-1-4</t>
  </si>
  <si>
    <t>305-422-100-20. 305-891-1-6</t>
  </si>
  <si>
    <t>305-891-1-2</t>
  </si>
  <si>
    <t>889-891-1-3</t>
  </si>
  <si>
    <t>499-891-1-1</t>
  </si>
  <si>
    <t>499-891-1-2</t>
  </si>
  <si>
    <t>946-891-2-1</t>
  </si>
  <si>
    <t>Miilun lsa</t>
  </si>
  <si>
    <t>989-891-1-3</t>
  </si>
  <si>
    <t>989-891-1-4</t>
  </si>
  <si>
    <t>584-891-1-3</t>
  </si>
  <si>
    <t>743-891-1-1</t>
  </si>
  <si>
    <t>846-891-1-1</t>
  </si>
  <si>
    <t>584-891-1-1.   265-891-1-1.   256-891-1-1</t>
  </si>
  <si>
    <t>729-891-1-1</t>
  </si>
  <si>
    <t>834-891-1-2</t>
  </si>
  <si>
    <t>433-891-1-2</t>
  </si>
  <si>
    <t>285-891-1-4.  624-891-1-2</t>
  </si>
  <si>
    <t>286-891-1-1.  507-891-1-1</t>
  </si>
  <si>
    <t>257-891-1-4</t>
  </si>
  <si>
    <t>Meressä</t>
  </si>
  <si>
    <t>636-891-1-1.  503-891-1-4</t>
  </si>
  <si>
    <t>732-891-1-33</t>
  </si>
  <si>
    <t>320-891-1-9.  583-891-1-8</t>
  </si>
  <si>
    <t>146-891-2-3.    422-891-1-1</t>
  </si>
  <si>
    <t>583-891-1-10</t>
  </si>
  <si>
    <t>305-891-1-1</t>
  </si>
  <si>
    <t>710-891-1-1</t>
  </si>
  <si>
    <t>Saaristo</t>
  </si>
  <si>
    <t>99-891-1-4. 230-891-1-2. 232-891-1-1</t>
  </si>
  <si>
    <t>Kauhajoki, Karvia, Kauhajoki</t>
  </si>
  <si>
    <t>232-891-1-3.   151-891-1-1.  99-891-1-5</t>
  </si>
  <si>
    <t>305-891-1-7.     777-891-1-41. 832-891-1-4</t>
  </si>
  <si>
    <t>408-404-25-147. 743-409-27-2</t>
  </si>
  <si>
    <t>889-891-1-10. 615-891-1-3</t>
  </si>
  <si>
    <t>615-891-1-8.  889-891-1-1</t>
  </si>
  <si>
    <t>47-891-1-12</t>
  </si>
  <si>
    <t>2018-579211</t>
  </si>
  <si>
    <t>Etelänevan-Viitasalonnevan-Seljäsennevan suojelualue (Lohkominen)</t>
  </si>
  <si>
    <t>Kokkola</t>
  </si>
  <si>
    <t>2018-579329</t>
  </si>
  <si>
    <t>Hossan kansallispuisto (lohkominen)</t>
  </si>
  <si>
    <t>Suomussalmi</t>
  </si>
  <si>
    <t>2018-572571</t>
  </si>
  <si>
    <t>Vilmatunturin lsa</t>
  </si>
  <si>
    <t>2018-572577</t>
  </si>
  <si>
    <t>Koitelaisen lsa</t>
  </si>
  <si>
    <t>2018-574723</t>
  </si>
  <si>
    <t>Tynnyriaapa</t>
  </si>
  <si>
    <t>2018-574726</t>
  </si>
  <si>
    <t>Riisitunturi</t>
  </si>
  <si>
    <t>2018-580434</t>
  </si>
  <si>
    <t>Joutsitunturi</t>
  </si>
  <si>
    <t>2018-580440</t>
  </si>
  <si>
    <t>Sallatunturi</t>
  </si>
  <si>
    <t>Lapiosuo-Äijönsuo</t>
  </si>
  <si>
    <t>Ranua</t>
  </si>
  <si>
    <t>2018-581431</t>
  </si>
  <si>
    <t>Kiinteistönmääritys</t>
  </si>
  <si>
    <t>Päijänteen kansallispuisto (kiinteistönmääritys)</t>
  </si>
  <si>
    <t>Padasjoki</t>
  </si>
  <si>
    <t>2018-586724</t>
  </si>
  <si>
    <t>Mustakydön lsa (18 ha, 1530 €)</t>
  </si>
  <si>
    <t>Kiinteistötoimitusmaksu</t>
  </si>
  <si>
    <t>Työtunnit</t>
  </si>
  <si>
    <t>Asiantuntiapalkkio</t>
  </si>
  <si>
    <t>980-891-1-1. 143-891-1-1</t>
  </si>
  <si>
    <t>Lisäksi velottu rajankäynnistä ulkopuolisia 900e</t>
  </si>
  <si>
    <t>18522.00</t>
  </si>
  <si>
    <t>Muiltalaskutettu kuin mh 1080</t>
  </si>
  <si>
    <t xml:space="preserve">Muilta laskutettu kuin mh 990 </t>
  </si>
  <si>
    <t>ei</t>
  </si>
  <si>
    <t>Laskutettu muilta kuin mh 1455</t>
  </si>
  <si>
    <t>Kohteen nimi</t>
  </si>
  <si>
    <t>Maakunta</t>
  </si>
  <si>
    <t>Lappi</t>
  </si>
  <si>
    <t>lappi</t>
  </si>
  <si>
    <t>Pohjois-pohjanmaa</t>
  </si>
  <si>
    <t>kainuu</t>
  </si>
  <si>
    <t>Kainuu</t>
  </si>
  <si>
    <t>Pohjois-Karjala</t>
  </si>
  <si>
    <t>Pohjois-Pohjanmaa</t>
  </si>
  <si>
    <t>Pirkanmaa</t>
  </si>
  <si>
    <t>Varsinais-Suomi</t>
  </si>
  <si>
    <t>Kanta-häme</t>
  </si>
  <si>
    <t>Uusimaa</t>
  </si>
  <si>
    <t>Satakunta</t>
  </si>
  <si>
    <t>Keski-Suomi</t>
  </si>
  <si>
    <t>Pohjanmaa</t>
  </si>
  <si>
    <t>Etelä-Pohjanmaa</t>
  </si>
  <si>
    <t>Pohois-Pohjanmaa</t>
  </si>
  <si>
    <t>Utajärvi, Puolanka, Pudasjärvi</t>
  </si>
  <si>
    <t>Keski-Pohjanmaa</t>
  </si>
  <si>
    <t>Kymenlaakso</t>
  </si>
  <si>
    <t>Kanta-Häme</t>
  </si>
  <si>
    <t>320-891-1-5</t>
  </si>
  <si>
    <t>Muu luonnonsuojelualue</t>
  </si>
  <si>
    <t>2016-546182. (2016-546187 yhdistetty)</t>
  </si>
  <si>
    <t>Kotisten lsa. Sudenpesänkankaan lsa</t>
  </si>
  <si>
    <t>576-891-1-1.  109-891-1-6. 109-891-1-5</t>
  </si>
  <si>
    <t>liitettävän alueen ulkorajat on merkitty pyykein maastoon
jo palstan erottamistoimituksessa vuonna 2000.</t>
  </si>
  <si>
    <t>272-418-2-3</t>
  </si>
  <si>
    <t>305-891-1-7</t>
  </si>
  <si>
    <t>Apumiestunnit</t>
  </si>
  <si>
    <t>Uusiraja tehty putkipyykeillä</t>
  </si>
  <si>
    <t>Uusiraja tehty osittain putkipyykeillä</t>
  </si>
  <si>
    <t>Euroa/ha</t>
  </si>
  <si>
    <t>Kaikki toimitukset koko maa</t>
  </si>
  <si>
    <t>6,25</t>
  </si>
  <si>
    <t>8,25</t>
  </si>
  <si>
    <t>12,75</t>
  </si>
  <si>
    <t>5,75</t>
  </si>
  <si>
    <t>2017-560182</t>
  </si>
  <si>
    <t>2017-559856</t>
  </si>
  <si>
    <t>2017-559855</t>
  </si>
  <si>
    <t>Levävaaran luonnonsuojelualue</t>
  </si>
  <si>
    <t>777-891-1-30</t>
  </si>
  <si>
    <t>Mesiönvaaran luonnonsuojelualue</t>
  </si>
  <si>
    <t>777-891-1-29</t>
  </si>
  <si>
    <t>Öllörinsärkän luonnonsuojelualue</t>
  </si>
  <si>
    <t>777-891-1-28</t>
  </si>
  <si>
    <t>2017-548773</t>
  </si>
  <si>
    <t>2017-548674</t>
  </si>
  <si>
    <t>2017-560183</t>
  </si>
  <si>
    <t>2018-581295</t>
  </si>
  <si>
    <t>2018-581300</t>
  </si>
  <si>
    <t>2017-563030</t>
  </si>
  <si>
    <t>2017-563029</t>
  </si>
  <si>
    <t>2017-548539</t>
  </si>
  <si>
    <t>2017-563028</t>
  </si>
  <si>
    <t>2018-581306</t>
  </si>
  <si>
    <t>2017-563027</t>
  </si>
  <si>
    <t>2017-556709</t>
  </si>
  <si>
    <t>2017-560292</t>
  </si>
  <si>
    <t>2017-565060</t>
  </si>
  <si>
    <t>2017-556357</t>
  </si>
  <si>
    <t>2018-581302</t>
  </si>
  <si>
    <t>2017-565061</t>
  </si>
  <si>
    <t>2016-531333</t>
  </si>
  <si>
    <t>2016-533014</t>
  </si>
  <si>
    <t>2017-556358</t>
  </si>
  <si>
    <t>2016-531825</t>
  </si>
  <si>
    <t>2017-561169</t>
  </si>
  <si>
    <t>2016-538081</t>
  </si>
  <si>
    <t>2016-542093</t>
  </si>
  <si>
    <t>2016-541445</t>
  </si>
  <si>
    <t>2016-535475</t>
  </si>
  <si>
    <t>2016-534682</t>
  </si>
  <si>
    <t>2017-555042</t>
  </si>
  <si>
    <t>2016-535476</t>
  </si>
  <si>
    <t>2017-560291</t>
  </si>
  <si>
    <t>2016-535474</t>
  </si>
  <si>
    <t>2016-538079</t>
  </si>
  <si>
    <t>2016-523419</t>
  </si>
  <si>
    <t>2016-541444</t>
  </si>
  <si>
    <t>2016-542092</t>
  </si>
  <si>
    <t>2017-561170</t>
  </si>
  <si>
    <t>Housuvaaran luonnonsuojelualue</t>
  </si>
  <si>
    <t>777-891-1-46</t>
  </si>
  <si>
    <t>777-891-1-1. 777-891-1-18</t>
  </si>
  <si>
    <t>PAISELAMMEN SOIDENSUOJELUALUE. Tormuan Pohjanvaaran luonnonsuojelualue</t>
  </si>
  <si>
    <t>Kala-Peuron luonnonsuojelualue</t>
  </si>
  <si>
    <t>777-891-1-17</t>
  </si>
  <si>
    <t>777-891-1-16</t>
  </si>
  <si>
    <t>Viisiriihisen luonnonsuojelualue</t>
  </si>
  <si>
    <t>777-891-1-15</t>
  </si>
  <si>
    <t>Karsikkovaaran-Losolehdon luonnonsuojelualue</t>
  </si>
  <si>
    <t>777-891-1-13. 777-891-1-20</t>
  </si>
  <si>
    <t>777-891-1-19</t>
  </si>
  <si>
    <t>Pahamaailman luonnonsuojelualue</t>
  </si>
  <si>
    <t>LOSOSUON-SAARIJÄRVEN SOIDENSUOJELUALUE. Murhisalon luonnonsuojelualue</t>
  </si>
  <si>
    <t>777-891-1-3. 777-891-1-31</t>
  </si>
  <si>
    <t>RAATESUON SOIDENSUOJELUALUE. Sydänmaanaron luonnonsuojelualue</t>
  </si>
  <si>
    <t>777-891-1-44</t>
  </si>
  <si>
    <t>Karttimonjoen luonnonsuojelualue</t>
  </si>
  <si>
    <t>777-891-1-39</t>
  </si>
  <si>
    <t>Rimpisuon luonnonsuojelualue</t>
  </si>
  <si>
    <t>777-891-1-42</t>
  </si>
  <si>
    <t>Iso Vaskenvaaran luonnonsuojelualue</t>
  </si>
  <si>
    <t>777-891-1-38</t>
  </si>
  <si>
    <t>Mäntypuron luonnonsuojelualue</t>
  </si>
  <si>
    <t>777-891-1-5. 777-891-1-49</t>
  </si>
  <si>
    <t>VIEREMÄNSUON SOIDENSUOJELUALUE. Vieremänsuon luonnonsuojelualue</t>
  </si>
  <si>
    <t>777-891-1-47</t>
  </si>
  <si>
    <t>Malahvian luonnonsuojelualue</t>
  </si>
  <si>
    <t>777-891-1-21</t>
  </si>
  <si>
    <t>Roimanvaaran luonnonsuojelualue</t>
  </si>
  <si>
    <t>620-891-1-8</t>
  </si>
  <si>
    <t>Puolanka</t>
  </si>
  <si>
    <t>Louhensuon luonnonsuojelualue</t>
  </si>
  <si>
    <t>777-891-1-48. 620-891-1-10</t>
  </si>
  <si>
    <t>Suomussalmi, Puolanka</t>
  </si>
  <si>
    <t>777-891-1-25</t>
  </si>
  <si>
    <t>Lohivaaran luonnonsuojelualue</t>
  </si>
  <si>
    <t>777-891-1-43</t>
  </si>
  <si>
    <t>Iso Kukkosuon luonnonsuojelualue</t>
  </si>
  <si>
    <t>777-891-1-24</t>
  </si>
  <si>
    <t>Huuhkajalehdon luonnonsuojelualue</t>
  </si>
  <si>
    <t>777-891-1-36</t>
  </si>
  <si>
    <t>Ulkuvaaran luonnonsuojelualue</t>
  </si>
  <si>
    <t>777-891-1-32</t>
  </si>
  <si>
    <t>Huurunvaaran luonnonsuojelualue</t>
  </si>
  <si>
    <t>777-891-1-26</t>
  </si>
  <si>
    <t>Jylkkyvaaran luonnonsuojelualue</t>
  </si>
  <si>
    <t>777-891-1-35</t>
  </si>
  <si>
    <t>Ilosenkankaan luonnonsuojelualue</t>
  </si>
  <si>
    <t>777-891-1-37</t>
  </si>
  <si>
    <t>Itäjärven luonnonsuojelualue</t>
  </si>
  <si>
    <t>777-891-1-22</t>
  </si>
  <si>
    <t>Porttiloman luonnonsuojelualue</t>
  </si>
  <si>
    <t>777-891-1-40</t>
  </si>
  <si>
    <t>Hiidenvaaran luonnonsuojelualue</t>
  </si>
  <si>
    <t>777-891-1-23</t>
  </si>
  <si>
    <t>Mäkilamminvaaran luonnonsuojelualue</t>
  </si>
  <si>
    <t>777-891-1-27</t>
  </si>
  <si>
    <t>Pohjanvaaran luonnonsuojelualue</t>
  </si>
  <si>
    <t>777-891-1-7. 777-891-1-33</t>
  </si>
  <si>
    <t>ISON AHVENSUON-KARHUSUON SOIDENSUOJELUALUE. Riuskanselkosen luonnonsuojelualue</t>
  </si>
  <si>
    <t>777-891-1-34</t>
  </si>
  <si>
    <t>Julman luonnonsuojelualue</t>
  </si>
  <si>
    <t>777-891-1-45</t>
  </si>
  <si>
    <t>Hinkusuon luonnonsuojelualue</t>
  </si>
  <si>
    <t>777-891-1-8</t>
  </si>
  <si>
    <t>SÄYNÄJÄSUON-MATALANSUON SOIDENSUOJELUALUE</t>
  </si>
  <si>
    <t>0</t>
  </si>
  <si>
    <t>4,25</t>
  </si>
  <si>
    <t>25,25</t>
  </si>
  <si>
    <t>3</t>
  </si>
  <si>
    <t>4</t>
  </si>
  <si>
    <t>23</t>
  </si>
  <si>
    <t>1665</t>
  </si>
  <si>
    <t>6460</t>
  </si>
  <si>
    <t>5940</t>
  </si>
  <si>
    <t>1530</t>
  </si>
  <si>
    <t>2480</t>
  </si>
  <si>
    <t>6,5</t>
  </si>
  <si>
    <t>3200</t>
  </si>
  <si>
    <t>1020</t>
  </si>
  <si>
    <t>7,25</t>
  </si>
  <si>
    <t>9,75</t>
  </si>
  <si>
    <t>3,75</t>
  </si>
  <si>
    <t>22</t>
  </si>
  <si>
    <t>3480</t>
  </si>
  <si>
    <t>5</t>
  </si>
  <si>
    <t>27,50</t>
  </si>
  <si>
    <t>18650</t>
  </si>
  <si>
    <t>7,5</t>
  </si>
  <si>
    <t>10,5</t>
  </si>
  <si>
    <t>4930</t>
  </si>
  <si>
    <t>3,5</t>
  </si>
  <si>
    <t>6625</t>
  </si>
  <si>
    <t>8,75</t>
  </si>
  <si>
    <t>17550</t>
  </si>
  <si>
    <t>40,75</t>
  </si>
  <si>
    <t>3000</t>
  </si>
  <si>
    <t>38,25</t>
  </si>
  <si>
    <t>1930</t>
  </si>
  <si>
    <t>26,25</t>
  </si>
  <si>
    <t>8440</t>
  </si>
  <si>
    <t>88,5</t>
  </si>
  <si>
    <t>6980</t>
  </si>
  <si>
    <t>4,5</t>
  </si>
  <si>
    <t>115,25</t>
  </si>
  <si>
    <t>70,5</t>
  </si>
  <si>
    <t>44</t>
  </si>
  <si>
    <t>56,50</t>
  </si>
  <si>
    <t>132,75</t>
  </si>
  <si>
    <t>13220</t>
  </si>
  <si>
    <t>30,75</t>
  </si>
  <si>
    <t>5330</t>
  </si>
  <si>
    <t>33,25</t>
  </si>
  <si>
    <t>3890</t>
  </si>
  <si>
    <t>52,50</t>
  </si>
  <si>
    <t>16,5</t>
  </si>
  <si>
    <t>354,5</t>
  </si>
  <si>
    <t>22210</t>
  </si>
  <si>
    <t>25,75</t>
  </si>
  <si>
    <t>114,75</t>
  </si>
  <si>
    <t>13740</t>
  </si>
  <si>
    <t>5440</t>
  </si>
  <si>
    <t>koko</t>
  </si>
  <si>
    <t>yli puolet</t>
  </si>
  <si>
    <t>puolet</t>
  </si>
  <si>
    <t>paljon luontaista rajaa</t>
  </si>
  <si>
    <t>etukäteen</t>
  </si>
  <si>
    <t>Toimituksen maastotyöt on tehty etukäteen maanmittauslaitoksen ja Metsähallituksen toimesta.</t>
  </si>
  <si>
    <t>Hankeuusjaot</t>
  </si>
  <si>
    <t>Lohkomiset</t>
  </si>
  <si>
    <t>määrä</t>
  </si>
  <si>
    <t>Toimituksen yhteydessä suoritettiin Martinselkosen luonnonsuojelualueen rajan merkitseminen maastoon</t>
  </si>
  <si>
    <t xml:space="preserve">Euroa/uusiraja </t>
  </si>
  <si>
    <t>Suo</t>
  </si>
  <si>
    <t>Suo/suon reuna</t>
  </si>
  <si>
    <t>Suo / Mäkinen reuna</t>
  </si>
  <si>
    <t>Suurta korkeuseroa /suo</t>
  </si>
  <si>
    <t>Suurta korkeuseroa</t>
  </si>
  <si>
    <t>Suo / suonreuna</t>
  </si>
  <si>
    <t>Suuria korkeuseroja</t>
  </si>
  <si>
    <t>Suurta korkeuseroa / Suo</t>
  </si>
  <si>
    <t>Suo / Kangas</t>
  </si>
  <si>
    <t>Suo / suon reuna</t>
  </si>
  <si>
    <t>Suo /suon reuna</t>
  </si>
  <si>
    <t>Joen ja tien reunaa</t>
  </si>
  <si>
    <t>Suuria korkeuseroja / Suo</t>
  </si>
  <si>
    <t>Kangas suuria korkeuseroja</t>
  </si>
  <si>
    <t>Saari ja järven rantaa</t>
  </si>
  <si>
    <t>Suo / Metsä</t>
  </si>
  <si>
    <t xml:space="preserve">Suo </t>
  </si>
  <si>
    <t>Metsä / suo</t>
  </si>
  <si>
    <t>Suo / suuria korkeuseroja</t>
  </si>
  <si>
    <t>Suuria korkeuseroja / suo</t>
  </si>
  <si>
    <t>Suo / Suon reuna</t>
  </si>
  <si>
    <t xml:space="preserve">Metsä </t>
  </si>
  <si>
    <t>Vanha metsä</t>
  </si>
  <si>
    <t>Metsä / järven ympärystää</t>
  </si>
  <si>
    <t>Suo / metsä</t>
  </si>
  <si>
    <t>Järveä / järven rantaa</t>
  </si>
  <si>
    <t>Metsä</t>
  </si>
  <si>
    <t>Suo / mäkinen reuna</t>
  </si>
  <si>
    <t>Metsä, vähän maarajaa</t>
  </si>
  <si>
    <t>758-891-1-8</t>
  </si>
  <si>
    <t>758-891-1-6</t>
  </si>
  <si>
    <t>273-891-1-3</t>
  </si>
  <si>
    <t>Maastotöiden osuus %</t>
  </si>
  <si>
    <t>Yhteensä toimituksia</t>
  </si>
  <si>
    <t>Lisätietoja</t>
  </si>
  <si>
    <t>Euroa / palstat ulkorajalla</t>
  </si>
  <si>
    <t>Euroa / Rajamerkkiä</t>
  </si>
  <si>
    <t>Euroa / käsitelty tieoikeus</t>
  </si>
  <si>
    <t>Lapin muut suojelualueet</t>
  </si>
  <si>
    <t>Keski-Suomi muut suojelualueet</t>
  </si>
  <si>
    <t>Etelä-Suomi kansallispuistot ja luonnonpuistot</t>
  </si>
  <si>
    <t>Keskiarvo</t>
  </si>
  <si>
    <t>Keskihajonta</t>
  </si>
  <si>
    <t>Min</t>
  </si>
  <si>
    <t>Maks</t>
  </si>
  <si>
    <t>Yhteensä</t>
  </si>
  <si>
    <t>Saatavuus (Yli km päässä tiestä olevan rajan %)</t>
  </si>
  <si>
    <t>Metsä / Suo</t>
  </si>
  <si>
    <t>saaristo</t>
  </si>
  <si>
    <t>Kaikki maastotöihin liittyvä tunnit</t>
  </si>
  <si>
    <t>1/3 vesirajaa</t>
  </si>
  <si>
    <t>614-891-1-2</t>
  </si>
  <si>
    <t>320-891-1-12</t>
  </si>
  <si>
    <t>732-891-1-35</t>
  </si>
  <si>
    <t>285-891-1-2.  434-891-1-1</t>
  </si>
  <si>
    <t>Kokemäki, Sastamala, Huittinen</t>
  </si>
  <si>
    <t>271-891-1-2, 790-891-1-1, 102-891-1-1</t>
  </si>
  <si>
    <t>257-891-1-3</t>
  </si>
  <si>
    <t>Paljon korkeuseroa / Kallio / Suo</t>
  </si>
  <si>
    <t>0. metsähallitus</t>
  </si>
  <si>
    <t xml:space="preserve">0 metsähallitus </t>
  </si>
  <si>
    <t xml:space="preserve">0. metsähallitus </t>
  </si>
  <si>
    <t>Toimituskartan maastotyöt suunnitteluineen merkitty työaika</t>
  </si>
  <si>
    <t>Euroa/uutta rajaa metri</t>
  </si>
  <si>
    <t>Tilanne 14.11.2018</t>
  </si>
  <si>
    <t>taulukossa mukana vain toimitukset joissa on ollut maastotöitä laitoksen toimesta.</t>
  </si>
  <si>
    <t>MH, MML vain rjk</t>
  </si>
  <si>
    <t>273-891-1-6</t>
  </si>
  <si>
    <t>583-891-1-11, 758-891-1-28</t>
  </si>
  <si>
    <t>261-891-1-7</t>
  </si>
  <si>
    <t>732-891-1-36</t>
  </si>
  <si>
    <t>732-891-1-58</t>
  </si>
  <si>
    <t>758-891-1-29</t>
  </si>
  <si>
    <t>564-891-3-1, 615-891-1-5</t>
  </si>
  <si>
    <t>236-891-1-1, 924-891-1-1</t>
  </si>
  <si>
    <t>322-891-1-1, 445-891-1-1</t>
  </si>
  <si>
    <t>suo</t>
  </si>
  <si>
    <t>suo / suon reuna</t>
  </si>
  <si>
    <t>683-891-1-3. 139-891-1-7, 615-891-1-9</t>
  </si>
  <si>
    <t>työtuntien yhteenlaskussa mukana vain toimitukset, joissa mml tehnyt maastotöitä.</t>
  </si>
  <si>
    <t>työtuntien yhteenlaskussa mukana vain toimitukset, joissa mml tehnyt maastotöitä</t>
  </si>
  <si>
    <t>Keskiarvot</t>
  </si>
  <si>
    <t>Lapin kansallispuistot ja luonnonpuistot</t>
  </si>
  <si>
    <t>Keski-Suomen kansallispuistot ja luonnonpuistot</t>
  </si>
  <si>
    <t>Pinta-ala</t>
  </si>
  <si>
    <t>Uuden rajan pituus</t>
  </si>
  <si>
    <t>Palstat ulkorajalla</t>
  </si>
  <si>
    <t>Rajamerkit ulkorajalla</t>
  </si>
  <si>
    <t>Rajankäynnit</t>
  </si>
  <si>
    <t>Tieoikeuksien käsitelyt</t>
  </si>
  <si>
    <t>Ympärysmitta (maaraja)</t>
  </si>
  <si>
    <t>Kaikki maastotöihin liittyvät tunnit</t>
  </si>
  <si>
    <t>Ympärysmitta (koko raja)</t>
  </si>
  <si>
    <t>Maastotyyppi</t>
  </si>
  <si>
    <t>Euroa/ympärysmitta (maaraja)</t>
  </si>
  <si>
    <t>työtuntien yhteenlaskussa mukana vain toimitukset, joissa mml tehnyt maastotöitä ja saaristot otettu pois</t>
  </si>
  <si>
    <t>taulukossa mukana vain toimitukset joissa on ollut maastotöitä laitoksen toimesta ja saaristot otettu pois</t>
  </si>
  <si>
    <t>taulukossa mukana vain toimitukset joissa on ollut maastotöitä laitoksen toimesta ja saaristot jätetty pois</t>
  </si>
  <si>
    <t>Kaikki työtunnit</t>
  </si>
  <si>
    <t>Etelä-Suomi muut suojelualueet</t>
  </si>
  <si>
    <t>Keski-Suomi kansallispuistot ja luonnonpuistot</t>
  </si>
  <si>
    <t>Kaikki työtunnit myös ne missä mh tehnyt maastotyöt</t>
  </si>
  <si>
    <t>Kaikki maastotöihin liittyvät tunnit myös niistä missä mh tehnyt maastotyöt ei sisällä apumiestunteja</t>
  </si>
  <si>
    <t>maastotyötunnit</t>
  </si>
  <si>
    <t>Etelä-Suomi muut suojelualue</t>
  </si>
  <si>
    <t>Työtunnit toimituksista, missä MML on tehnyt maastotyöt</t>
  </si>
  <si>
    <t>Kaikki työtunnit myös, ne missä MH on tehnyt maastotyöt</t>
  </si>
  <si>
    <t>Määrä</t>
  </si>
  <si>
    <t xml:space="preserve">Maastotöiden osuus % </t>
  </si>
  <si>
    <t>Euroa/ympärysmitta metri</t>
  </si>
  <si>
    <t>Maastotöiden % osuus</t>
  </si>
  <si>
    <t>Yhteensä (toimituksista joissa MML tehnyt maastotyöt)</t>
  </si>
  <si>
    <t>Yhteensä (kaikki toimitukset)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</si>
</sst>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0" x14ac:knownFonts="1"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9C0006"/>
      <name val="Arial"/>
      <family val="2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8"/>
      <color theme="1"/>
      <name val="Arial"/>
      <family val="2"/>
    </font>
    <font>
      <sz val="28"/>
      <name val="Arial"/>
      <family val="2"/>
    </font>
    <font>
      <sz val="12"/>
      <name val="Arial"/>
      <family val="2"/>
    </font>
    <font>
      <sz val="12"/>
      <color rgb="FF9C0006"/>
      <name val="Arial"/>
      <family val="2"/>
    </font>
    <font>
      <sz val="12"/>
      <color theme="1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b/>
      <sz val="28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rgb="FFFFC7CE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2" fillId="3" borderId="1" applyNumberFormat="0" applyFont="0" applyAlignment="0" applyProtection="0"/>
    <xf numFmtId="0" fontId="3" fillId="4" borderId="0" applyNumberFormat="0" applyBorder="0" applyAlignment="0" applyProtection="0"/>
  </cellStyleXfs>
  <cellXfs count="153">
    <xf numFmtId="0" fontId="0" fillId="0" borderId="0" xfId="0"/>
    <xf numFmtId="0" fontId="1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0" fillId="0" borderId="0" xfId="0" applyFont="1"/>
    <xf numFmtId="0" fontId="9" fillId="0" borderId="2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9" fillId="0" borderId="0" xfId="0" applyFont="1" applyBorder="1" applyAlignment="1">
      <alignment horizontal="left" vertical="top"/>
    </xf>
    <xf numFmtId="0" fontId="11" fillId="0" borderId="0" xfId="0" applyFont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9" fillId="3" borderId="0" xfId="1" applyFont="1" applyBorder="1" applyAlignment="1">
      <alignment horizontal="left" vertical="top"/>
    </xf>
    <xf numFmtId="0" fontId="13" fillId="0" borderId="2" xfId="0" applyFont="1" applyBorder="1" applyAlignment="1">
      <alignment horizontal="left" vertical="top" wrapText="1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0" fillId="0" borderId="0" xfId="0" applyFont="1" applyAlignment="1">
      <alignment wrapText="1"/>
    </xf>
    <xf numFmtId="164" fontId="4" fillId="0" borderId="0" xfId="0" applyNumberFormat="1" applyFont="1"/>
    <xf numFmtId="164" fontId="0" fillId="0" borderId="0" xfId="0" applyNumberFormat="1"/>
    <xf numFmtId="164" fontId="11" fillId="0" borderId="0" xfId="0" applyNumberFormat="1" applyFont="1" applyBorder="1" applyAlignment="1">
      <alignment horizontal="left" vertical="top" wrapText="1"/>
    </xf>
    <xf numFmtId="164" fontId="0" fillId="0" borderId="0" xfId="0" applyNumberFormat="1" applyFont="1" applyAlignment="1">
      <alignment wrapText="1"/>
    </xf>
    <xf numFmtId="164" fontId="11" fillId="0" borderId="0" xfId="0" applyNumberFormat="1" applyFont="1" applyBorder="1" applyAlignment="1">
      <alignment wrapText="1"/>
    </xf>
    <xf numFmtId="164" fontId="9" fillId="0" borderId="2" xfId="0" applyNumberFormat="1" applyFont="1" applyBorder="1" applyAlignment="1">
      <alignment horizontal="left" vertical="top" wrapText="1"/>
    </xf>
    <xf numFmtId="164" fontId="9" fillId="0" borderId="0" xfId="0" applyNumberFormat="1" applyFont="1" applyBorder="1" applyAlignment="1">
      <alignment horizontal="left" vertical="top" wrapText="1"/>
    </xf>
    <xf numFmtId="0" fontId="17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 wrapText="1"/>
    </xf>
    <xf numFmtId="1" fontId="11" fillId="0" borderId="2" xfId="0" applyNumberFormat="1" applyFont="1" applyBorder="1" applyAlignment="1">
      <alignment horizontal="left" vertical="top"/>
    </xf>
    <xf numFmtId="1" fontId="11" fillId="0" borderId="2" xfId="0" applyNumberFormat="1" applyFont="1" applyBorder="1" applyAlignment="1">
      <alignment horizontal="left" vertical="top" wrapText="1"/>
    </xf>
    <xf numFmtId="1" fontId="9" fillId="0" borderId="2" xfId="0" applyNumberFormat="1" applyFont="1" applyBorder="1" applyAlignment="1">
      <alignment horizontal="left" vertical="top" wrapText="1"/>
    </xf>
    <xf numFmtId="1" fontId="0" fillId="0" borderId="0" xfId="0" applyNumberFormat="1" applyFont="1" applyAlignment="1">
      <alignment wrapText="1"/>
    </xf>
    <xf numFmtId="1" fontId="11" fillId="0" borderId="0" xfId="0" applyNumberFormat="1" applyFont="1" applyBorder="1" applyAlignment="1">
      <alignment horizontal="left" vertical="top" wrapText="1"/>
    </xf>
    <xf numFmtId="1" fontId="9" fillId="0" borderId="0" xfId="0" applyNumberFormat="1" applyFont="1" applyBorder="1" applyAlignment="1">
      <alignment horizontal="left" vertical="top" wrapText="1"/>
    </xf>
    <xf numFmtId="1" fontId="11" fillId="0" borderId="0" xfId="0" applyNumberFormat="1" applyFont="1" applyAlignment="1">
      <alignment horizontal="left" vertical="top" wrapText="1"/>
    </xf>
    <xf numFmtId="164" fontId="9" fillId="0" borderId="0" xfId="0" applyNumberFormat="1" applyFont="1" applyAlignment="1">
      <alignment horizontal="left" vertical="top"/>
    </xf>
    <xf numFmtId="2" fontId="9" fillId="0" borderId="2" xfId="0" applyNumberFormat="1" applyFont="1" applyBorder="1" applyAlignment="1">
      <alignment horizontal="left" vertical="top" wrapText="1"/>
    </xf>
    <xf numFmtId="2" fontId="9" fillId="0" borderId="0" xfId="0" applyNumberFormat="1" applyFont="1" applyAlignment="1">
      <alignment horizontal="left" vertical="top"/>
    </xf>
    <xf numFmtId="1" fontId="9" fillId="3" borderId="1" xfId="1" applyNumberFormat="1" applyFont="1" applyAlignment="1">
      <alignment horizontal="left" vertical="top" wrapText="1"/>
    </xf>
    <xf numFmtId="1" fontId="9" fillId="3" borderId="2" xfId="1" applyNumberFormat="1" applyFont="1" applyBorder="1" applyAlignment="1">
      <alignment horizontal="left" vertical="top" wrapText="1"/>
    </xf>
    <xf numFmtId="1" fontId="0" fillId="0" borderId="0" xfId="0" applyNumberFormat="1"/>
    <xf numFmtId="1" fontId="15" fillId="0" borderId="0" xfId="0" applyNumberFormat="1" applyFont="1" applyBorder="1" applyAlignment="1">
      <alignment horizontal="left" vertical="top" wrapText="1"/>
    </xf>
    <xf numFmtId="1" fontId="9" fillId="0" borderId="0" xfId="0" applyNumberFormat="1" applyFont="1" applyBorder="1" applyAlignment="1">
      <alignment horizontal="left" vertical="top"/>
    </xf>
    <xf numFmtId="1" fontId="0" fillId="0" borderId="0" xfId="0" applyNumberFormat="1" applyFont="1"/>
    <xf numFmtId="1" fontId="15" fillId="0" borderId="0" xfId="0" applyNumberFormat="1" applyFont="1" applyBorder="1" applyAlignment="1">
      <alignment horizontal="left" vertical="top"/>
    </xf>
    <xf numFmtId="1" fontId="17" fillId="0" borderId="2" xfId="0" applyNumberFormat="1" applyFont="1" applyBorder="1" applyAlignment="1">
      <alignment horizontal="left" vertical="top"/>
    </xf>
    <xf numFmtId="1" fontId="16" fillId="0" borderId="0" xfId="0" applyNumberFormat="1" applyFont="1" applyBorder="1" applyAlignment="1">
      <alignment horizontal="left" vertical="top"/>
    </xf>
    <xf numFmtId="1" fontId="15" fillId="0" borderId="0" xfId="0" applyNumberFormat="1" applyFont="1" applyFill="1" applyBorder="1" applyAlignment="1">
      <alignment horizontal="left" vertical="top" wrapText="1"/>
    </xf>
    <xf numFmtId="1" fontId="0" fillId="0" borderId="0" xfId="0" applyNumberFormat="1" applyFont="1" applyBorder="1"/>
    <xf numFmtId="1" fontId="8" fillId="0" borderId="6" xfId="0" applyNumberFormat="1" applyFont="1" applyFill="1" applyBorder="1" applyAlignment="1">
      <alignment horizontal="left" vertical="top"/>
    </xf>
    <xf numFmtId="1" fontId="9" fillId="0" borderId="2" xfId="0" applyNumberFormat="1" applyFont="1" applyFill="1" applyBorder="1" applyAlignment="1">
      <alignment horizontal="left" vertical="top" wrapText="1"/>
    </xf>
    <xf numFmtId="1" fontId="9" fillId="0" borderId="0" xfId="0" applyNumberFormat="1" applyFont="1" applyAlignment="1">
      <alignment horizontal="left" vertical="top" wrapText="1"/>
    </xf>
    <xf numFmtId="1" fontId="16" fillId="0" borderId="0" xfId="0" applyNumberFormat="1" applyFont="1" applyAlignment="1">
      <alignment horizontal="left" vertical="top"/>
    </xf>
    <xf numFmtId="1" fontId="7" fillId="0" borderId="0" xfId="0" applyNumberFormat="1" applyFont="1"/>
    <xf numFmtId="1" fontId="9" fillId="2" borderId="2" xfId="0" applyNumberFormat="1" applyFont="1" applyFill="1" applyBorder="1" applyAlignment="1">
      <alignment horizontal="left" vertical="top" wrapText="1"/>
    </xf>
    <xf numFmtId="1" fontId="8" fillId="0" borderId="0" xfId="0" applyNumberFormat="1" applyFont="1" applyFill="1" applyBorder="1" applyAlignment="1">
      <alignment horizontal="left" vertical="top"/>
    </xf>
    <xf numFmtId="1" fontId="9" fillId="0" borderId="3" xfId="0" applyNumberFormat="1" applyFont="1" applyBorder="1" applyAlignment="1">
      <alignment horizontal="left" vertical="top" wrapText="1"/>
    </xf>
    <xf numFmtId="1" fontId="9" fillId="0" borderId="1" xfId="0" applyNumberFormat="1" applyFont="1" applyBorder="1" applyAlignment="1">
      <alignment horizontal="left" vertical="top" wrapText="1"/>
    </xf>
    <xf numFmtId="1" fontId="12" fillId="0" borderId="0" xfId="0" applyNumberFormat="1" applyFont="1" applyBorder="1" applyAlignment="1">
      <alignment horizontal="left" vertical="top" wrapText="1"/>
    </xf>
    <xf numFmtId="1" fontId="13" fillId="0" borderId="0" xfId="0" applyNumberFormat="1" applyFont="1" applyBorder="1" applyAlignment="1">
      <alignment horizontal="left" vertical="top" wrapText="1"/>
    </xf>
    <xf numFmtId="1" fontId="9" fillId="0" borderId="5" xfId="0" applyNumberFormat="1" applyFont="1" applyBorder="1" applyAlignment="1">
      <alignment horizontal="left" vertical="top" wrapText="1"/>
    </xf>
    <xf numFmtId="1" fontId="14" fillId="0" borderId="0" xfId="0" applyNumberFormat="1" applyFont="1" applyBorder="1" applyAlignment="1">
      <alignment horizontal="left" vertical="top"/>
    </xf>
    <xf numFmtId="1" fontId="8" fillId="0" borderId="5" xfId="0" applyNumberFormat="1" applyFont="1" applyBorder="1" applyAlignment="1">
      <alignment horizontal="left" vertical="top"/>
    </xf>
    <xf numFmtId="1" fontId="9" fillId="0" borderId="2" xfId="0" applyNumberFormat="1" applyFont="1" applyBorder="1" applyAlignment="1">
      <alignment horizontal="left" vertical="top"/>
    </xf>
    <xf numFmtId="1" fontId="9" fillId="0" borderId="0" xfId="0" applyNumberFormat="1" applyFont="1" applyAlignment="1">
      <alignment horizontal="left" vertical="top"/>
    </xf>
    <xf numFmtId="1" fontId="15" fillId="0" borderId="0" xfId="0" applyNumberFormat="1" applyFont="1" applyAlignment="1">
      <alignment horizontal="left" vertical="top" wrapText="1"/>
    </xf>
    <xf numFmtId="1" fontId="13" fillId="0" borderId="0" xfId="0" applyNumberFormat="1" applyFont="1" applyAlignment="1">
      <alignment horizontal="left" vertical="top" wrapText="1"/>
    </xf>
    <xf numFmtId="1" fontId="12" fillId="0" borderId="0" xfId="0" applyNumberFormat="1" applyFont="1" applyAlignment="1">
      <alignment horizontal="left" vertical="top" wrapText="1"/>
    </xf>
    <xf numFmtId="1" fontId="7" fillId="0" borderId="0" xfId="0" applyNumberFormat="1" applyFont="1" applyAlignment="1">
      <alignment horizontal="left" vertical="top" wrapText="1"/>
    </xf>
    <xf numFmtId="1" fontId="10" fillId="4" borderId="2" xfId="2" applyNumberFormat="1" applyFont="1" applyBorder="1" applyAlignment="1">
      <alignment horizontal="left" vertical="top" wrapText="1"/>
    </xf>
    <xf numFmtId="1" fontId="9" fillId="4" borderId="2" xfId="2" applyNumberFormat="1" applyFont="1" applyBorder="1" applyAlignment="1">
      <alignment horizontal="left" vertical="top" wrapText="1"/>
    </xf>
    <xf numFmtId="164" fontId="5" fillId="0" borderId="0" xfId="0" applyNumberFormat="1" applyFont="1" applyAlignment="1">
      <alignment horizontal="left" vertical="top" wrapText="1"/>
    </xf>
    <xf numFmtId="164" fontId="0" fillId="0" borderId="0" xfId="0" applyNumberFormat="1" applyFont="1"/>
    <xf numFmtId="164" fontId="15" fillId="0" borderId="0" xfId="0" applyNumberFormat="1" applyFont="1" applyBorder="1" applyAlignment="1">
      <alignment horizontal="left" vertical="top" wrapText="1"/>
    </xf>
    <xf numFmtId="164" fontId="13" fillId="0" borderId="2" xfId="0" applyNumberFormat="1" applyFont="1" applyBorder="1" applyAlignment="1">
      <alignment horizontal="left" vertical="top" wrapText="1"/>
    </xf>
    <xf numFmtId="164" fontId="1" fillId="0" borderId="0" xfId="0" applyNumberFormat="1" applyFont="1" applyAlignment="1">
      <alignment horizontal="left" vertical="top"/>
    </xf>
    <xf numFmtId="2" fontId="0" fillId="0" borderId="0" xfId="0" applyNumberFormat="1"/>
    <xf numFmtId="2" fontId="0" fillId="0" borderId="0" xfId="0" applyNumberFormat="1" applyFont="1"/>
    <xf numFmtId="2" fontId="15" fillId="0" borderId="0" xfId="0" applyNumberFormat="1" applyFont="1" applyAlignment="1">
      <alignment horizontal="left" vertical="top"/>
    </xf>
    <xf numFmtId="2" fontId="13" fillId="0" borderId="2" xfId="0" applyNumberFormat="1" applyFont="1" applyBorder="1" applyAlignment="1">
      <alignment horizontal="left" vertical="top" wrapText="1"/>
    </xf>
    <xf numFmtId="2" fontId="1" fillId="0" borderId="0" xfId="0" applyNumberFormat="1" applyFont="1" applyAlignment="1">
      <alignment horizontal="left" vertical="top"/>
    </xf>
    <xf numFmtId="164" fontId="6" fillId="0" borderId="0" xfId="0" applyNumberFormat="1" applyFont="1" applyAlignment="1">
      <alignment horizontal="left" vertical="top"/>
    </xf>
    <xf numFmtId="164" fontId="15" fillId="0" borderId="0" xfId="0" applyNumberFormat="1" applyFont="1" applyAlignment="1">
      <alignment horizontal="left" vertical="top"/>
    </xf>
    <xf numFmtId="2" fontId="5" fillId="0" borderId="0" xfId="0" applyNumberFormat="1" applyFont="1" applyAlignment="1">
      <alignment horizontal="left" vertical="top" wrapText="1"/>
    </xf>
    <xf numFmtId="1" fontId="5" fillId="0" borderId="0" xfId="0" applyNumberFormat="1" applyFont="1" applyAlignment="1">
      <alignment horizontal="left" vertical="top" wrapText="1"/>
    </xf>
    <xf numFmtId="1" fontId="15" fillId="0" borderId="0" xfId="0" applyNumberFormat="1" applyFont="1" applyAlignment="1">
      <alignment horizontal="left" vertical="top"/>
    </xf>
    <xf numFmtId="1" fontId="13" fillId="0" borderId="2" xfId="0" applyNumberFormat="1" applyFont="1" applyBorder="1" applyAlignment="1">
      <alignment horizontal="left" vertical="top" wrapText="1"/>
    </xf>
    <xf numFmtId="1" fontId="1" fillId="0" borderId="0" xfId="0" applyNumberFormat="1" applyFont="1" applyAlignment="1">
      <alignment horizontal="left" vertical="top"/>
    </xf>
    <xf numFmtId="1" fontId="5" fillId="0" borderId="0" xfId="0" applyNumberFormat="1" applyFont="1" applyBorder="1" applyAlignment="1">
      <alignment horizontal="left" vertical="top" wrapText="1"/>
    </xf>
    <xf numFmtId="1" fontId="15" fillId="0" borderId="2" xfId="0" applyNumberFormat="1" applyFont="1" applyBorder="1" applyAlignment="1">
      <alignment horizontal="left" vertical="top" wrapText="1"/>
    </xf>
    <xf numFmtId="1" fontId="16" fillId="0" borderId="2" xfId="0" applyNumberFormat="1" applyFont="1" applyBorder="1" applyAlignment="1">
      <alignment horizontal="left" vertical="top"/>
    </xf>
    <xf numFmtId="1" fontId="15" fillId="0" borderId="2" xfId="0" applyNumberFormat="1" applyFont="1" applyFill="1" applyBorder="1" applyAlignment="1">
      <alignment horizontal="left" vertical="top" wrapText="1"/>
    </xf>
    <xf numFmtId="1" fontId="1" fillId="0" borderId="0" xfId="0" applyNumberFormat="1" applyFont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164" fontId="16" fillId="0" borderId="0" xfId="0" applyNumberFormat="1" applyFont="1" applyAlignment="1">
      <alignment wrapText="1"/>
    </xf>
    <xf numFmtId="3" fontId="11" fillId="0" borderId="2" xfId="0" applyNumberFormat="1" applyFont="1" applyBorder="1" applyAlignment="1">
      <alignment horizontal="left" vertical="top" wrapText="1"/>
    </xf>
    <xf numFmtId="4" fontId="17" fillId="0" borderId="2" xfId="0" applyNumberFormat="1" applyFont="1" applyBorder="1" applyAlignment="1">
      <alignment horizontal="left" vertical="top" wrapText="1"/>
    </xf>
    <xf numFmtId="4" fontId="11" fillId="0" borderId="2" xfId="0" applyNumberFormat="1" applyFont="1" applyBorder="1" applyAlignment="1">
      <alignment horizontal="left" vertical="top" wrapText="1"/>
    </xf>
    <xf numFmtId="4" fontId="11" fillId="0" borderId="0" xfId="0" applyNumberFormat="1" applyFont="1" applyBorder="1" applyAlignment="1">
      <alignment horizontal="left" vertical="top" wrapText="1"/>
    </xf>
    <xf numFmtId="4" fontId="11" fillId="0" borderId="0" xfId="0" applyNumberFormat="1" applyFont="1" applyAlignment="1">
      <alignment wrapText="1"/>
    </xf>
    <xf numFmtId="4" fontId="16" fillId="0" borderId="2" xfId="0" applyNumberFormat="1" applyFont="1" applyBorder="1" applyAlignment="1">
      <alignment horizontal="left" vertical="top" wrapText="1"/>
    </xf>
    <xf numFmtId="4" fontId="15" fillId="0" borderId="2" xfId="0" applyNumberFormat="1" applyFont="1" applyBorder="1" applyAlignment="1">
      <alignment horizontal="left" vertical="top" wrapText="1"/>
    </xf>
    <xf numFmtId="4" fontId="0" fillId="0" borderId="0" xfId="0" applyNumberFormat="1"/>
    <xf numFmtId="4" fontId="15" fillId="0" borderId="2" xfId="0" applyNumberFormat="1" applyFont="1" applyFill="1" applyBorder="1" applyAlignment="1">
      <alignment horizontal="left" vertical="top" wrapText="1"/>
    </xf>
    <xf numFmtId="4" fontId="0" fillId="0" borderId="0" xfId="0" applyNumberFormat="1" applyFont="1" applyAlignment="1">
      <alignment wrapText="1"/>
    </xf>
    <xf numFmtId="4" fontId="11" fillId="0" borderId="0" xfId="0" applyNumberFormat="1" applyFont="1" applyBorder="1" applyAlignment="1">
      <alignment vertical="top" wrapText="1"/>
    </xf>
    <xf numFmtId="3" fontId="11" fillId="0" borderId="2" xfId="0" applyNumberFormat="1" applyFont="1" applyBorder="1" applyAlignment="1">
      <alignment vertical="top" wrapText="1"/>
    </xf>
    <xf numFmtId="3" fontId="11" fillId="0" borderId="2" xfId="0" applyNumberFormat="1" applyFont="1" applyBorder="1" applyAlignment="1">
      <alignment wrapText="1"/>
    </xf>
    <xf numFmtId="3" fontId="11" fillId="0" borderId="0" xfId="0" applyNumberFormat="1" applyFont="1" applyBorder="1" applyAlignment="1">
      <alignment wrapText="1"/>
    </xf>
    <xf numFmtId="3" fontId="11" fillId="0" borderId="0" xfId="0" applyNumberFormat="1" applyFont="1" applyAlignment="1">
      <alignment wrapText="1"/>
    </xf>
    <xf numFmtId="3" fontId="0" fillId="0" borderId="0" xfId="0" applyNumberFormat="1"/>
    <xf numFmtId="3" fontId="9" fillId="0" borderId="2" xfId="0" applyNumberFormat="1" applyFont="1" applyBorder="1" applyAlignment="1">
      <alignment horizontal="left" vertical="top" wrapText="1"/>
    </xf>
    <xf numFmtId="3" fontId="0" fillId="0" borderId="0" xfId="0" applyNumberFormat="1" applyFont="1" applyAlignment="1">
      <alignment wrapText="1"/>
    </xf>
    <xf numFmtId="3" fontId="11" fillId="0" borderId="0" xfId="0" applyNumberFormat="1" applyFont="1" applyBorder="1" applyAlignment="1">
      <alignment horizontal="left" vertical="top" wrapText="1"/>
    </xf>
    <xf numFmtId="3" fontId="11" fillId="0" borderId="0" xfId="0" applyNumberFormat="1" applyFont="1" applyAlignment="1">
      <alignment horizontal="left" vertical="top" wrapText="1"/>
    </xf>
    <xf numFmtId="3" fontId="13" fillId="0" borderId="2" xfId="0" applyNumberFormat="1" applyFont="1" applyFill="1" applyBorder="1" applyAlignment="1">
      <alignment horizontal="left" vertical="top" wrapText="1"/>
    </xf>
    <xf numFmtId="3" fontId="9" fillId="0" borderId="0" xfId="0" applyNumberFormat="1" applyFont="1" applyBorder="1" applyAlignment="1">
      <alignment horizontal="left" vertical="top" wrapText="1"/>
    </xf>
    <xf numFmtId="3" fontId="0" fillId="0" borderId="2" xfId="0" applyNumberFormat="1" applyBorder="1"/>
    <xf numFmtId="3" fontId="11" fillId="0" borderId="0" xfId="0" applyNumberFormat="1" applyFont="1" applyBorder="1" applyAlignment="1">
      <alignment vertical="top" wrapText="1"/>
    </xf>
    <xf numFmtId="165" fontId="11" fillId="0" borderId="2" xfId="0" applyNumberFormat="1" applyFont="1" applyBorder="1"/>
    <xf numFmtId="165" fontId="0" fillId="0" borderId="2" xfId="0" applyNumberFormat="1" applyBorder="1"/>
    <xf numFmtId="165" fontId="0" fillId="0" borderId="0" xfId="0" applyNumberFormat="1" applyFont="1" applyAlignment="1">
      <alignment wrapText="1"/>
    </xf>
    <xf numFmtId="165" fontId="11" fillId="0" borderId="0" xfId="0" applyNumberFormat="1" applyFont="1" applyBorder="1" applyAlignment="1">
      <alignment wrapText="1"/>
    </xf>
    <xf numFmtId="165" fontId="11" fillId="0" borderId="2" xfId="0" applyNumberFormat="1" applyFont="1" applyBorder="1" applyAlignment="1">
      <alignment horizontal="left" vertical="top" wrapText="1"/>
    </xf>
    <xf numFmtId="165" fontId="11" fillId="0" borderId="2" xfId="0" applyNumberFormat="1" applyFont="1" applyBorder="1" applyAlignment="1" applyProtection="1">
      <alignment horizontal="left" vertical="top" wrapText="1"/>
    </xf>
    <xf numFmtId="165" fontId="0" fillId="0" borderId="0" xfId="0" applyNumberFormat="1"/>
    <xf numFmtId="165" fontId="9" fillId="0" borderId="2" xfId="0" applyNumberFormat="1" applyFont="1" applyBorder="1" applyAlignment="1">
      <alignment horizontal="left" vertical="top" wrapText="1"/>
    </xf>
    <xf numFmtId="165" fontId="11" fillId="0" borderId="2" xfId="0" applyNumberFormat="1" applyFont="1" applyBorder="1" applyAlignment="1">
      <alignment wrapText="1"/>
    </xf>
    <xf numFmtId="165" fontId="11" fillId="0" borderId="2" xfId="0" applyNumberFormat="1" applyFont="1" applyBorder="1" applyAlignment="1">
      <alignment vertical="top" wrapText="1"/>
    </xf>
    <xf numFmtId="165" fontId="11" fillId="0" borderId="0" xfId="0" applyNumberFormat="1" applyFont="1" applyBorder="1" applyAlignment="1" applyProtection="1">
      <alignment horizontal="left" wrapText="1"/>
    </xf>
    <xf numFmtId="165" fontId="11" fillId="0" borderId="0" xfId="0" applyNumberFormat="1" applyFont="1" applyAlignment="1">
      <alignment wrapText="1"/>
    </xf>
    <xf numFmtId="165" fontId="11" fillId="0" borderId="0" xfId="0" applyNumberFormat="1" applyFont="1" applyBorder="1" applyAlignment="1">
      <alignment horizontal="left" vertical="top" wrapText="1"/>
    </xf>
    <xf numFmtId="3" fontId="17" fillId="0" borderId="2" xfId="0" applyNumberFormat="1" applyFont="1" applyBorder="1" applyAlignment="1">
      <alignment horizontal="left" vertical="top" wrapText="1"/>
    </xf>
    <xf numFmtId="3" fontId="11" fillId="0" borderId="2" xfId="0" applyNumberFormat="1" applyFont="1" applyBorder="1" applyAlignment="1">
      <alignment horizontal="left" vertical="top"/>
    </xf>
    <xf numFmtId="3" fontId="5" fillId="0" borderId="0" xfId="0" applyNumberFormat="1" applyFont="1" applyAlignment="1">
      <alignment horizontal="left" vertical="top" wrapText="1"/>
    </xf>
    <xf numFmtId="3" fontId="0" fillId="0" borderId="0" xfId="0" applyNumberFormat="1" applyFont="1"/>
    <xf numFmtId="3" fontId="15" fillId="0" borderId="0" xfId="0" applyNumberFormat="1" applyFont="1" applyBorder="1" applyAlignment="1">
      <alignment horizontal="left" vertical="top" wrapText="1"/>
    </xf>
    <xf numFmtId="3" fontId="16" fillId="0" borderId="0" xfId="0" applyNumberFormat="1" applyFont="1" applyAlignment="1">
      <alignment horizontal="left" vertical="top"/>
    </xf>
    <xf numFmtId="3" fontId="13" fillId="0" borderId="0" xfId="0" applyNumberFormat="1" applyFont="1" applyBorder="1" applyAlignment="1">
      <alignment horizontal="left" vertical="top" wrapText="1"/>
    </xf>
    <xf numFmtId="3" fontId="9" fillId="0" borderId="0" xfId="0" applyNumberFormat="1" applyFont="1" applyAlignment="1">
      <alignment horizontal="left" vertical="top" wrapText="1"/>
    </xf>
    <xf numFmtId="3" fontId="15" fillId="0" borderId="0" xfId="0" applyNumberFormat="1" applyFont="1" applyAlignment="1">
      <alignment horizontal="left" vertical="top" wrapText="1"/>
    </xf>
    <xf numFmtId="3" fontId="13" fillId="0" borderId="0" xfId="0" applyNumberFormat="1" applyFont="1" applyAlignment="1">
      <alignment horizontal="left" vertical="top" wrapText="1"/>
    </xf>
    <xf numFmtId="3" fontId="9" fillId="3" borderId="2" xfId="1" applyNumberFormat="1" applyFont="1" applyBorder="1" applyAlignment="1">
      <alignment horizontal="left" vertical="top" wrapText="1"/>
    </xf>
    <xf numFmtId="3" fontId="1" fillId="0" borderId="0" xfId="0" applyNumberFormat="1" applyFont="1" applyAlignment="1">
      <alignment horizontal="left" vertical="top" wrapText="1"/>
    </xf>
    <xf numFmtId="3" fontId="1" fillId="0" borderId="0" xfId="0" applyNumberFormat="1" applyFont="1" applyAlignment="1">
      <alignment horizontal="left" vertical="top"/>
    </xf>
    <xf numFmtId="3" fontId="11" fillId="3" borderId="2" xfId="1" applyNumberFormat="1" applyFont="1" applyBorder="1" applyAlignment="1">
      <alignment horizontal="left" vertical="top" wrapText="1"/>
    </xf>
    <xf numFmtId="3" fontId="18" fillId="0" borderId="2" xfId="0" applyNumberFormat="1" applyFont="1" applyBorder="1" applyAlignment="1">
      <alignment horizontal="left" vertical="top" wrapText="1"/>
    </xf>
    <xf numFmtId="3" fontId="9" fillId="0" borderId="2" xfId="0" applyNumberFormat="1" applyFont="1" applyBorder="1" applyAlignment="1" applyProtection="1">
      <alignment horizontal="left" vertical="top" wrapText="1"/>
    </xf>
    <xf numFmtId="3" fontId="9" fillId="0" borderId="5" xfId="0" applyNumberFormat="1" applyFont="1" applyBorder="1" applyAlignment="1">
      <alignment horizontal="left" vertical="top" wrapText="1"/>
    </xf>
    <xf numFmtId="3" fontId="9" fillId="0" borderId="2" xfId="0" applyNumberFormat="1" applyFont="1" applyBorder="1" applyAlignment="1">
      <alignment horizontal="left" vertical="top"/>
    </xf>
    <xf numFmtId="3" fontId="9" fillId="0" borderId="0" xfId="0" applyNumberFormat="1" applyFont="1" applyAlignment="1">
      <alignment horizontal="left" vertical="top"/>
    </xf>
    <xf numFmtId="1" fontId="19" fillId="0" borderId="0" xfId="0" applyNumberFormat="1" applyFont="1" applyAlignment="1">
      <alignment horizontal="left" vertical="top"/>
    </xf>
    <xf numFmtId="164" fontId="19" fillId="0" borderId="0" xfId="0" applyNumberFormat="1" applyFont="1" applyAlignment="1">
      <alignment horizontal="left" vertical="top"/>
    </xf>
    <xf numFmtId="2" fontId="19" fillId="0" borderId="0" xfId="0" applyNumberFormat="1" applyFont="1" applyAlignment="1">
      <alignment horizontal="left" vertical="top"/>
    </xf>
    <xf numFmtId="0" fontId="19" fillId="0" borderId="0" xfId="0" applyFont="1" applyAlignment="1">
      <alignment horizontal="left" vertical="top"/>
    </xf>
    <xf numFmtId="164" fontId="13" fillId="0" borderId="2" xfId="0" applyNumberFormat="1" applyFont="1" applyBorder="1" applyAlignment="1">
      <alignment horizontal="left" vertical="top"/>
    </xf>
    <xf numFmtId="2" fontId="13" fillId="0" borderId="2" xfId="0" applyNumberFormat="1" applyFont="1" applyBorder="1" applyAlignment="1">
      <alignment horizontal="left" vertical="top"/>
    </xf>
    <xf numFmtId="1" fontId="13" fillId="0" borderId="2" xfId="0" applyNumberFormat="1" applyFont="1" applyBorder="1" applyAlignment="1">
      <alignment horizontal="left" vertical="top"/>
    </xf>
  </cellXfs>
  <cellStyles count="3">
    <cellStyle name="Huomautus" xfId="1" builtinId="10"/>
    <cellStyle name="Huono" xfId="2" builtinId="27"/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53"/>
  <sheetViews>
    <sheetView tabSelected="1" zoomScale="70" zoomScaleNormal="70" workbookViewId="0">
      <pane ySplit="1" topLeftCell="A134" activePane="bottomLeft" state="frozen"/>
      <selection activeCell="C1" sqref="C1"/>
      <selection pane="bottomLeft" activeCell="E13" sqref="E13"/>
    </sheetView>
  </sheetViews>
  <sheetFormatPr defaultRowHeight="12.75" x14ac:dyDescent="0.2"/>
  <cols>
    <col min="1" max="1" width="16.42578125" style="35" customWidth="1"/>
    <col min="2" max="2" width="36.7109375" style="35" customWidth="1"/>
    <col min="3" max="3" width="18.28515625" style="35" customWidth="1"/>
    <col min="4" max="4" width="36.42578125" style="35" customWidth="1"/>
    <col min="5" max="5" width="36.140625" style="35" customWidth="1"/>
    <col min="6" max="6" width="17.85546875" style="35" customWidth="1"/>
    <col min="7" max="7" width="16.7109375" style="35" customWidth="1"/>
    <col min="8" max="8" width="15.85546875" style="35" customWidth="1"/>
    <col min="9" max="9" width="13.140625" style="105" customWidth="1"/>
    <col min="10" max="10" width="13.5703125" style="105" customWidth="1"/>
    <col min="11" max="11" width="14.85546875" style="105" customWidth="1"/>
    <col min="12" max="13" width="13.85546875" style="35" customWidth="1"/>
    <col min="14" max="14" width="17.5703125" style="35" customWidth="1"/>
    <col min="15" max="15" width="18" style="105" customWidth="1"/>
    <col min="16" max="16" width="26" style="35" customWidth="1"/>
    <col min="17" max="17" width="22.28515625" style="35" customWidth="1"/>
    <col min="18" max="18" width="28.85546875" style="35" customWidth="1"/>
    <col min="19" max="19" width="17.85546875" style="35" customWidth="1"/>
    <col min="20" max="20" width="16.42578125" style="105" customWidth="1"/>
    <col min="21" max="21" width="12.85546875" style="35" customWidth="1"/>
    <col min="22" max="22" width="14" style="35" customWidth="1"/>
    <col min="23" max="23" width="10.7109375" style="35" customWidth="1"/>
    <col min="24" max="25" width="22.85546875" style="35" customWidth="1"/>
    <col min="26" max="26" width="22.85546875" style="15" customWidth="1"/>
    <col min="27" max="27" width="11.5703125" style="15" customWidth="1"/>
    <col min="28" max="28" width="10.5703125" style="71" customWidth="1"/>
    <col min="29" max="29" width="10.42578125" style="71" customWidth="1"/>
    <col min="30" max="30" width="13.7109375" customWidth="1"/>
    <col min="31" max="31" width="14" style="35" customWidth="1"/>
    <col min="32" max="32" width="12.28515625" style="35" customWidth="1"/>
    <col min="33" max="33" width="13.5703125" style="35" customWidth="1"/>
    <col min="34" max="34" width="27.5703125" customWidth="1"/>
  </cols>
  <sheetData>
    <row r="1" spans="1:37" ht="76.5" customHeight="1" x14ac:dyDescent="0.2">
      <c r="A1" s="83" t="s">
        <v>0</v>
      </c>
      <c r="B1" s="83" t="s">
        <v>1</v>
      </c>
      <c r="C1" s="79" t="s">
        <v>2</v>
      </c>
      <c r="D1" s="83" t="s">
        <v>485</v>
      </c>
      <c r="E1" s="83" t="s">
        <v>3</v>
      </c>
      <c r="F1" s="79" t="s">
        <v>4</v>
      </c>
      <c r="G1" s="79" t="s">
        <v>486</v>
      </c>
      <c r="H1" s="79" t="s">
        <v>335</v>
      </c>
      <c r="I1" s="129" t="s">
        <v>337</v>
      </c>
      <c r="J1" s="129" t="s">
        <v>795</v>
      </c>
      <c r="K1" s="129" t="s">
        <v>793</v>
      </c>
      <c r="L1" s="79" t="s">
        <v>331</v>
      </c>
      <c r="M1" s="79" t="s">
        <v>749</v>
      </c>
      <c r="N1" s="79" t="s">
        <v>796</v>
      </c>
      <c r="O1" s="129" t="s">
        <v>346</v>
      </c>
      <c r="P1" s="79" t="s">
        <v>339</v>
      </c>
      <c r="Q1" s="79" t="s">
        <v>333</v>
      </c>
      <c r="R1" s="79" t="s">
        <v>334</v>
      </c>
      <c r="S1" s="79" t="s">
        <v>332</v>
      </c>
      <c r="T1" s="129" t="s">
        <v>475</v>
      </c>
      <c r="U1" s="79" t="s">
        <v>477</v>
      </c>
      <c r="V1" s="79" t="s">
        <v>476</v>
      </c>
      <c r="W1" s="79" t="s">
        <v>515</v>
      </c>
      <c r="X1" s="79" t="s">
        <v>765</v>
      </c>
      <c r="Y1" s="79" t="s">
        <v>752</v>
      </c>
      <c r="Z1" s="66" t="s">
        <v>735</v>
      </c>
      <c r="AA1" s="76" t="s">
        <v>518</v>
      </c>
      <c r="AB1" s="78" t="s">
        <v>797</v>
      </c>
      <c r="AC1" s="78" t="s">
        <v>702</v>
      </c>
      <c r="AD1" s="2" t="s">
        <v>737</v>
      </c>
      <c r="AE1" s="79" t="s">
        <v>738</v>
      </c>
      <c r="AF1" s="79" t="s">
        <v>739</v>
      </c>
      <c r="AG1" s="79" t="s">
        <v>740</v>
      </c>
    </row>
    <row r="2" spans="1:37" s="3" customFormat="1" ht="38.25" customHeight="1" x14ac:dyDescent="0.45">
      <c r="A2" s="38"/>
      <c r="B2" s="48" t="s">
        <v>785</v>
      </c>
      <c r="C2" s="38"/>
      <c r="D2" s="38"/>
      <c r="E2" s="38"/>
      <c r="F2" s="38"/>
      <c r="G2" s="38"/>
      <c r="H2" s="35"/>
      <c r="I2" s="130"/>
      <c r="J2" s="130"/>
      <c r="K2" s="130"/>
      <c r="L2" s="38"/>
      <c r="M2" s="38"/>
      <c r="N2" s="38"/>
      <c r="O2" s="130"/>
      <c r="P2" s="38"/>
      <c r="Q2" s="38"/>
      <c r="R2" s="38"/>
      <c r="S2" s="38"/>
      <c r="T2" s="130"/>
      <c r="U2" s="38"/>
      <c r="V2" s="38"/>
      <c r="W2" s="38"/>
      <c r="X2" s="38"/>
      <c r="Y2" s="38"/>
      <c r="Z2" s="67"/>
      <c r="AA2" s="67"/>
      <c r="AB2" s="72"/>
      <c r="AC2" s="72"/>
      <c r="AE2" s="38"/>
      <c r="AF2" s="38"/>
      <c r="AG2" s="38"/>
    </row>
    <row r="3" spans="1:37" s="3" customFormat="1" ht="45" x14ac:dyDescent="0.2">
      <c r="A3" s="25" t="s">
        <v>75</v>
      </c>
      <c r="B3" s="25" t="s">
        <v>6</v>
      </c>
      <c r="C3" s="25" t="s">
        <v>73</v>
      </c>
      <c r="D3" s="25" t="s">
        <v>78</v>
      </c>
      <c r="E3" s="25" t="s">
        <v>52</v>
      </c>
      <c r="F3" s="25" t="s">
        <v>76</v>
      </c>
      <c r="G3" s="25" t="s">
        <v>487</v>
      </c>
      <c r="H3" s="25" t="s">
        <v>358</v>
      </c>
      <c r="I3" s="106">
        <v>34240</v>
      </c>
      <c r="J3" s="106">
        <v>180000</v>
      </c>
      <c r="K3" s="106">
        <v>180000</v>
      </c>
      <c r="L3" s="25" t="s">
        <v>692</v>
      </c>
      <c r="M3" s="25">
        <v>50</v>
      </c>
      <c r="N3" s="25" t="s">
        <v>706</v>
      </c>
      <c r="O3" s="106">
        <v>103300</v>
      </c>
      <c r="P3" s="25">
        <v>56</v>
      </c>
      <c r="Q3" s="25">
        <v>1014</v>
      </c>
      <c r="R3" s="25">
        <v>2</v>
      </c>
      <c r="S3" s="25">
        <v>30</v>
      </c>
      <c r="T3" s="106">
        <v>25290</v>
      </c>
      <c r="U3" s="25">
        <v>0</v>
      </c>
      <c r="V3" s="25">
        <v>386.25</v>
      </c>
      <c r="W3" s="25">
        <v>0</v>
      </c>
      <c r="X3" s="25">
        <v>243.5</v>
      </c>
      <c r="Y3" s="25">
        <v>281</v>
      </c>
      <c r="Z3" s="20">
        <f t="shared" ref="Z3:Z7" si="0">(Y3+W3)/(V3+W3)*100</f>
        <v>72.750809061488681</v>
      </c>
      <c r="AA3" s="30">
        <f t="shared" ref="AA3:AA5" si="1">T3/I3</f>
        <v>0.73860981308411211</v>
      </c>
      <c r="AB3" s="32">
        <f t="shared" ref="AB3:AB5" si="2">T3/K3</f>
        <v>0.14050000000000001</v>
      </c>
      <c r="AC3" s="32">
        <f t="shared" ref="AC3:AC5" si="3">T3/O3</f>
        <v>0.24482090997095837</v>
      </c>
      <c r="AD3" s="32"/>
      <c r="AE3" s="59">
        <f t="shared" ref="AE3:AE5" si="4">T3/P3</f>
        <v>451.60714285714283</v>
      </c>
      <c r="AF3" s="59">
        <f t="shared" ref="AF3:AF5" si="5">T3/Q3</f>
        <v>24.940828402366865</v>
      </c>
      <c r="AG3" s="59">
        <f t="shared" ref="AG3:AG5" si="6">T3/S3</f>
        <v>843</v>
      </c>
      <c r="AH3" s="1"/>
      <c r="AI3" s="1"/>
      <c r="AJ3" s="1"/>
      <c r="AK3" s="1"/>
    </row>
    <row r="4" spans="1:37" s="3" customFormat="1" ht="45" x14ac:dyDescent="0.2">
      <c r="A4" s="25" t="s">
        <v>77</v>
      </c>
      <c r="B4" s="25" t="s">
        <v>6</v>
      </c>
      <c r="C4" s="25" t="s">
        <v>73</v>
      </c>
      <c r="D4" s="25" t="s">
        <v>78</v>
      </c>
      <c r="E4" s="25" t="s">
        <v>52</v>
      </c>
      <c r="F4" s="25" t="s">
        <v>59</v>
      </c>
      <c r="G4" s="25" t="s">
        <v>487</v>
      </c>
      <c r="H4" s="25" t="s">
        <v>448</v>
      </c>
      <c r="I4" s="106">
        <v>31208</v>
      </c>
      <c r="J4" s="106">
        <v>75300</v>
      </c>
      <c r="K4" s="106">
        <v>75300</v>
      </c>
      <c r="L4" s="25" t="s">
        <v>692</v>
      </c>
      <c r="M4" s="25">
        <v>90</v>
      </c>
      <c r="N4" s="25" t="s">
        <v>706</v>
      </c>
      <c r="O4" s="106">
        <v>0</v>
      </c>
      <c r="P4" s="25">
        <v>65</v>
      </c>
      <c r="Q4" s="25">
        <v>176</v>
      </c>
      <c r="R4" s="25">
        <v>3</v>
      </c>
      <c r="S4" s="25">
        <v>7</v>
      </c>
      <c r="T4" s="106">
        <v>22005</v>
      </c>
      <c r="U4" s="25">
        <v>0</v>
      </c>
      <c r="V4" s="25">
        <v>244</v>
      </c>
      <c r="W4" s="25">
        <v>0</v>
      </c>
      <c r="X4" s="25">
        <v>114.25</v>
      </c>
      <c r="Y4" s="25">
        <v>173</v>
      </c>
      <c r="Z4" s="20">
        <f t="shared" si="0"/>
        <v>70.901639344262293</v>
      </c>
      <c r="AA4" s="30">
        <f t="shared" si="1"/>
        <v>0.70510766470135866</v>
      </c>
      <c r="AB4" s="32">
        <f t="shared" si="2"/>
        <v>0.29223107569721113</v>
      </c>
      <c r="AC4" s="32" t="e">
        <f t="shared" si="3"/>
        <v>#DIV/0!</v>
      </c>
      <c r="AD4" s="32"/>
      <c r="AE4" s="59">
        <f t="shared" si="4"/>
        <v>338.53846153846155</v>
      </c>
      <c r="AF4" s="59">
        <f t="shared" si="5"/>
        <v>125.02840909090909</v>
      </c>
      <c r="AG4" s="59">
        <f t="shared" si="6"/>
        <v>3143.5714285714284</v>
      </c>
      <c r="AH4" s="1"/>
      <c r="AI4" s="1"/>
      <c r="AJ4" s="1"/>
      <c r="AK4" s="1"/>
    </row>
    <row r="5" spans="1:37" s="3" customFormat="1" ht="46.5" customHeight="1" x14ac:dyDescent="0.2">
      <c r="A5" s="25" t="s">
        <v>461</v>
      </c>
      <c r="B5" s="25" t="s">
        <v>141</v>
      </c>
      <c r="C5" s="25" t="s">
        <v>142</v>
      </c>
      <c r="D5" s="25" t="s">
        <v>462</v>
      </c>
      <c r="E5" s="25" t="s">
        <v>177</v>
      </c>
      <c r="F5" s="25" t="s">
        <v>182</v>
      </c>
      <c r="G5" s="25" t="s">
        <v>488</v>
      </c>
      <c r="H5" s="25" t="s">
        <v>754</v>
      </c>
      <c r="I5" s="106">
        <v>7675</v>
      </c>
      <c r="J5" s="106">
        <v>46323</v>
      </c>
      <c r="K5" s="106">
        <v>41700</v>
      </c>
      <c r="L5" s="25" t="s">
        <v>692</v>
      </c>
      <c r="M5" s="25">
        <v>50</v>
      </c>
      <c r="N5" s="25" t="s">
        <v>706</v>
      </c>
      <c r="O5" s="106">
        <v>0</v>
      </c>
      <c r="P5" s="25">
        <v>42</v>
      </c>
      <c r="Q5" s="25">
        <v>85</v>
      </c>
      <c r="R5" s="25">
        <v>0</v>
      </c>
      <c r="S5" s="25">
        <v>5</v>
      </c>
      <c r="T5" s="106">
        <v>18667</v>
      </c>
      <c r="U5" s="25">
        <v>0</v>
      </c>
      <c r="V5" s="25">
        <v>173</v>
      </c>
      <c r="W5" s="25">
        <v>102.75</v>
      </c>
      <c r="X5" s="25">
        <v>130.75</v>
      </c>
      <c r="Y5" s="25">
        <v>120</v>
      </c>
      <c r="Z5" s="20">
        <f t="shared" si="0"/>
        <v>80.779691749773335</v>
      </c>
      <c r="AA5" s="30">
        <f t="shared" si="1"/>
        <v>2.4321824104234526</v>
      </c>
      <c r="AB5" s="32">
        <f t="shared" si="2"/>
        <v>0.44764988009592327</v>
      </c>
      <c r="AC5" s="32" t="e">
        <f t="shared" si="3"/>
        <v>#DIV/0!</v>
      </c>
      <c r="AD5" s="32"/>
      <c r="AE5" s="59">
        <f t="shared" si="4"/>
        <v>444.45238095238096</v>
      </c>
      <c r="AF5" s="59">
        <f t="shared" si="5"/>
        <v>219.61176470588236</v>
      </c>
      <c r="AG5" s="59">
        <f t="shared" si="6"/>
        <v>3733.4</v>
      </c>
      <c r="AH5" s="1"/>
      <c r="AI5" s="1"/>
      <c r="AJ5" s="1"/>
      <c r="AK5" s="1"/>
    </row>
    <row r="6" spans="1:37" s="3" customFormat="1" ht="30" x14ac:dyDescent="0.2">
      <c r="A6" s="33" t="s">
        <v>68</v>
      </c>
      <c r="B6" s="25" t="s">
        <v>141</v>
      </c>
      <c r="C6" s="25" t="s">
        <v>7</v>
      </c>
      <c r="D6" s="25" t="s">
        <v>69</v>
      </c>
      <c r="E6" s="25" t="s">
        <v>24</v>
      </c>
      <c r="F6" s="25" t="s">
        <v>349</v>
      </c>
      <c r="G6" s="25" t="s">
        <v>487</v>
      </c>
      <c r="H6" s="25" t="s">
        <v>355</v>
      </c>
      <c r="I6" s="106">
        <v>12481</v>
      </c>
      <c r="J6" s="106">
        <v>63200</v>
      </c>
      <c r="K6" s="106">
        <v>63200</v>
      </c>
      <c r="L6" s="25" t="s">
        <v>694</v>
      </c>
      <c r="M6" s="25">
        <v>100</v>
      </c>
      <c r="N6" s="25" t="s">
        <v>709</v>
      </c>
      <c r="O6" s="106">
        <v>25600</v>
      </c>
      <c r="P6" s="25">
        <v>4</v>
      </c>
      <c r="Q6" s="25">
        <v>157</v>
      </c>
      <c r="R6" s="25">
        <v>0</v>
      </c>
      <c r="S6" s="25">
        <v>2</v>
      </c>
      <c r="T6" s="106">
        <v>3690</v>
      </c>
      <c r="U6" s="25">
        <v>0</v>
      </c>
      <c r="V6" s="25">
        <v>41</v>
      </c>
      <c r="W6" s="25">
        <v>0</v>
      </c>
      <c r="X6" s="25">
        <v>0</v>
      </c>
      <c r="Y6" s="25">
        <v>0</v>
      </c>
      <c r="Z6" s="20">
        <f t="shared" si="0"/>
        <v>0</v>
      </c>
      <c r="AA6" s="30">
        <f>T6/I6</f>
        <v>0.29564938706834387</v>
      </c>
      <c r="AB6" s="32">
        <f>T6/K6</f>
        <v>5.8386075949367088E-2</v>
      </c>
      <c r="AC6" s="32">
        <f>T6/O6</f>
        <v>0.14414062499999999</v>
      </c>
      <c r="AD6" s="32" t="s">
        <v>695</v>
      </c>
      <c r="AE6" s="59">
        <f>T6/P6</f>
        <v>922.5</v>
      </c>
      <c r="AF6" s="59">
        <f>T6/Q6</f>
        <v>23.503184713375795</v>
      </c>
      <c r="AG6" s="59">
        <f>T6/S6</f>
        <v>1845</v>
      </c>
      <c r="AH6" s="1"/>
      <c r="AI6" s="1"/>
      <c r="AJ6" s="1"/>
      <c r="AK6" s="1"/>
    </row>
    <row r="7" spans="1:37" s="3" customFormat="1" ht="45" x14ac:dyDescent="0.2">
      <c r="A7" s="25" t="s">
        <v>57</v>
      </c>
      <c r="B7" s="25" t="s">
        <v>141</v>
      </c>
      <c r="C7" s="25" t="s">
        <v>7</v>
      </c>
      <c r="D7" s="25" t="s">
        <v>58</v>
      </c>
      <c r="E7" s="25" t="s">
        <v>24</v>
      </c>
      <c r="F7" s="25" t="s">
        <v>59</v>
      </c>
      <c r="G7" s="25" t="s">
        <v>487</v>
      </c>
      <c r="H7" s="25" t="s">
        <v>350</v>
      </c>
      <c r="I7" s="106">
        <v>3077</v>
      </c>
      <c r="J7" s="106">
        <v>27448</v>
      </c>
      <c r="K7" s="106">
        <v>10800</v>
      </c>
      <c r="L7" s="34" t="s">
        <v>764</v>
      </c>
      <c r="M7" s="25">
        <v>100</v>
      </c>
      <c r="N7" s="25" t="s">
        <v>709</v>
      </c>
      <c r="O7" s="106" t="s">
        <v>764</v>
      </c>
      <c r="P7" s="25">
        <v>1</v>
      </c>
      <c r="Q7" s="25">
        <v>29</v>
      </c>
      <c r="R7" s="25">
        <v>0</v>
      </c>
      <c r="S7" s="25">
        <v>1</v>
      </c>
      <c r="T7" s="106">
        <v>2295</v>
      </c>
      <c r="U7" s="25">
        <v>0</v>
      </c>
      <c r="V7" s="25">
        <v>25.25</v>
      </c>
      <c r="W7" s="25">
        <v>0</v>
      </c>
      <c r="X7" s="25">
        <v>7.5</v>
      </c>
      <c r="Y7" s="25">
        <v>0</v>
      </c>
      <c r="Z7" s="20">
        <f t="shared" si="0"/>
        <v>0</v>
      </c>
      <c r="AA7" s="30"/>
      <c r="AB7" s="32"/>
      <c r="AC7" s="32"/>
      <c r="AD7" s="32"/>
      <c r="AE7" s="59"/>
      <c r="AF7" s="59"/>
      <c r="AG7" s="59"/>
      <c r="AH7" s="1"/>
      <c r="AI7" s="1"/>
      <c r="AJ7" s="1"/>
      <c r="AK7" s="1"/>
    </row>
    <row r="8" spans="1:37" ht="15" x14ac:dyDescent="0.2">
      <c r="Z8" s="20"/>
    </row>
    <row r="9" spans="1:37" ht="18" x14ac:dyDescent="0.2">
      <c r="E9" s="47" t="s">
        <v>814</v>
      </c>
      <c r="F9" s="47"/>
      <c r="G9" s="47"/>
      <c r="H9" s="47"/>
      <c r="I9" s="132">
        <f>SUM(I3:I5)</f>
        <v>73123</v>
      </c>
      <c r="J9" s="132">
        <f t="shared" ref="J9:Y9" si="7">SUM(J3:J5)</f>
        <v>301623</v>
      </c>
      <c r="K9" s="132">
        <f t="shared" si="7"/>
        <v>297000</v>
      </c>
      <c r="L9" s="132"/>
      <c r="M9" s="132"/>
      <c r="N9" s="132"/>
      <c r="O9" s="132">
        <f t="shared" si="7"/>
        <v>103300</v>
      </c>
      <c r="P9" s="132">
        <f t="shared" si="7"/>
        <v>163</v>
      </c>
      <c r="Q9" s="132">
        <f t="shared" si="7"/>
        <v>1275</v>
      </c>
      <c r="R9" s="132">
        <f t="shared" si="7"/>
        <v>5</v>
      </c>
      <c r="S9" s="132">
        <f t="shared" si="7"/>
        <v>42</v>
      </c>
      <c r="T9" s="132">
        <f t="shared" si="7"/>
        <v>65962</v>
      </c>
      <c r="U9" s="132">
        <f t="shared" si="7"/>
        <v>0</v>
      </c>
      <c r="V9" s="132">
        <f t="shared" si="7"/>
        <v>803.25</v>
      </c>
      <c r="W9" s="132">
        <f t="shared" si="7"/>
        <v>102.75</v>
      </c>
      <c r="X9" s="132">
        <f t="shared" si="7"/>
        <v>488.5</v>
      </c>
      <c r="Y9" s="132">
        <f t="shared" si="7"/>
        <v>574</v>
      </c>
      <c r="Z9" s="68"/>
      <c r="AA9" s="147"/>
      <c r="AB9" s="148"/>
      <c r="AC9" s="148"/>
      <c r="AD9" s="149"/>
      <c r="AE9" s="146"/>
      <c r="AF9" s="146"/>
      <c r="AG9" s="146"/>
    </row>
    <row r="10" spans="1:37" s="3" customFormat="1" ht="18" x14ac:dyDescent="0.2">
      <c r="A10" s="28"/>
      <c r="B10" s="28"/>
      <c r="C10" s="28"/>
      <c r="D10" s="28"/>
      <c r="E10" s="28"/>
      <c r="F10" s="39" t="s">
        <v>815</v>
      </c>
      <c r="G10" s="28"/>
      <c r="H10" s="36"/>
      <c r="I10" s="131">
        <f>SUM(I3:I7)</f>
        <v>88681</v>
      </c>
      <c r="J10" s="131">
        <f t="shared" ref="J10:U10" si="8">SUM(J3:J7)</f>
        <v>392271</v>
      </c>
      <c r="K10" s="131">
        <f t="shared" si="8"/>
        <v>371000</v>
      </c>
      <c r="L10" s="36"/>
      <c r="M10" s="36"/>
      <c r="N10" s="36"/>
      <c r="O10" s="131">
        <f t="shared" si="8"/>
        <v>128900</v>
      </c>
      <c r="P10" s="36">
        <f t="shared" si="8"/>
        <v>168</v>
      </c>
      <c r="Q10" s="36">
        <f t="shared" si="8"/>
        <v>1461</v>
      </c>
      <c r="R10" s="36">
        <f t="shared" si="8"/>
        <v>5</v>
      </c>
      <c r="S10" s="36">
        <f t="shared" si="8"/>
        <v>45</v>
      </c>
      <c r="T10" s="131">
        <f t="shared" si="8"/>
        <v>71947</v>
      </c>
      <c r="U10" s="36">
        <f t="shared" si="8"/>
        <v>0</v>
      </c>
      <c r="V10" s="36">
        <f>SUM(V3:V5)</f>
        <v>803.25</v>
      </c>
      <c r="W10" s="36">
        <f t="shared" ref="W10:Y10" si="9">SUM(W3:W5)</f>
        <v>102.75</v>
      </c>
      <c r="X10" s="36">
        <f t="shared" si="9"/>
        <v>488.5</v>
      </c>
      <c r="Y10" s="36">
        <f t="shared" si="9"/>
        <v>574</v>
      </c>
      <c r="Z10" s="68">
        <f>(Y10+W10)/(V10+W10)*100</f>
        <v>74.696467991169982</v>
      </c>
      <c r="AA10" s="77">
        <f>T10/I10</f>
        <v>0.81130118063621293</v>
      </c>
      <c r="AB10" s="73">
        <f>T10/K10</f>
        <v>0.19392722371967655</v>
      </c>
      <c r="AC10" s="73">
        <f>T10/O10</f>
        <v>0.55816136539953454</v>
      </c>
      <c r="AD10" s="12"/>
      <c r="AE10" s="80">
        <f>T10/P10</f>
        <v>428.25595238095241</v>
      </c>
      <c r="AF10" s="80">
        <f>T10/Q10</f>
        <v>49.245037645448321</v>
      </c>
      <c r="AG10" s="80">
        <f>T10/S10</f>
        <v>1598.8222222222223</v>
      </c>
      <c r="AH10" s="1"/>
      <c r="AI10" s="1"/>
      <c r="AJ10" s="1"/>
      <c r="AK10" s="1"/>
    </row>
    <row r="11" spans="1:37" s="3" customFormat="1" ht="14.25" customHeight="1" x14ac:dyDescent="0.2">
      <c r="A11" s="28"/>
      <c r="B11" s="28"/>
      <c r="C11" s="28"/>
      <c r="D11" s="28"/>
      <c r="E11" s="28"/>
      <c r="F11" s="28"/>
      <c r="G11" s="28"/>
      <c r="H11" s="37" t="s">
        <v>783</v>
      </c>
      <c r="I11" s="111"/>
      <c r="J11" s="111"/>
      <c r="K11" s="111"/>
      <c r="L11" s="38"/>
      <c r="M11" s="38"/>
      <c r="N11" s="38"/>
      <c r="O11" s="111"/>
      <c r="P11" s="28"/>
      <c r="Q11" s="28"/>
      <c r="R11" s="28"/>
      <c r="S11" s="28"/>
      <c r="T11" s="111"/>
      <c r="U11" s="28"/>
      <c r="V11" s="28"/>
      <c r="W11" s="28"/>
      <c r="X11" s="38"/>
      <c r="Y11" s="38"/>
      <c r="Z11" s="67"/>
      <c r="AA11" s="67"/>
      <c r="AB11" s="72"/>
      <c r="AC11" s="72"/>
      <c r="AE11" s="38"/>
      <c r="AF11" s="38"/>
      <c r="AG11" s="38"/>
      <c r="AH11" s="1"/>
      <c r="AI11" s="1"/>
      <c r="AJ11" s="1"/>
      <c r="AK11" s="1"/>
    </row>
    <row r="12" spans="1:37" s="3" customFormat="1" ht="30" customHeight="1" x14ac:dyDescent="0.2">
      <c r="A12" s="28"/>
      <c r="B12" s="28"/>
      <c r="C12" s="28"/>
      <c r="D12" s="28"/>
      <c r="E12" s="28"/>
      <c r="F12" s="28"/>
      <c r="G12" s="28"/>
      <c r="H12" s="28"/>
      <c r="I12" s="111"/>
      <c r="J12" s="111"/>
      <c r="K12" s="111"/>
      <c r="L12" s="38"/>
      <c r="M12" s="38"/>
      <c r="N12" s="38"/>
      <c r="O12" s="111"/>
      <c r="P12" s="28"/>
      <c r="Q12" s="28"/>
      <c r="R12" s="38"/>
      <c r="S12" s="39"/>
      <c r="T12" s="141" t="s">
        <v>801</v>
      </c>
      <c r="U12" s="25">
        <f>SUM(V3:V7,W3:W7)</f>
        <v>972.25</v>
      </c>
      <c r="V12" s="28"/>
      <c r="X12" s="40" t="s">
        <v>768</v>
      </c>
      <c r="Y12" s="84" t="s">
        <v>744</v>
      </c>
      <c r="Z12" s="69">
        <f>(Y9+W9)/(V9+W9)*100</f>
        <v>74.696467991169982</v>
      </c>
      <c r="AA12" s="150">
        <f>T9/I9</f>
        <v>0.90206911642027821</v>
      </c>
      <c r="AB12" s="151">
        <f>T9/K9</f>
        <v>0.22209427609427609</v>
      </c>
      <c r="AC12" s="151">
        <f>T9/O9</f>
        <v>0.63854791868344629</v>
      </c>
      <c r="AD12" s="10"/>
      <c r="AE12" s="152">
        <f>T9/P9</f>
        <v>404.67484662576686</v>
      </c>
      <c r="AF12" s="152">
        <f>T9/Q9</f>
        <v>51.734901960784313</v>
      </c>
      <c r="AG12" s="152">
        <f>T9/S9</f>
        <v>1570.5238095238096</v>
      </c>
      <c r="AH12" s="21"/>
      <c r="AI12" s="1"/>
      <c r="AJ12" s="1"/>
      <c r="AK12" s="1"/>
    </row>
    <row r="13" spans="1:37" s="3" customFormat="1" ht="28.5" customHeight="1" x14ac:dyDescent="0.2">
      <c r="A13" s="38"/>
      <c r="B13" s="38"/>
      <c r="C13" s="38"/>
      <c r="D13" s="38"/>
      <c r="E13" s="38"/>
      <c r="F13" s="38"/>
      <c r="G13" s="38"/>
      <c r="H13" s="38"/>
      <c r="I13" s="130"/>
      <c r="J13" s="130"/>
      <c r="K13" s="130"/>
      <c r="L13" s="38"/>
      <c r="M13" s="38"/>
      <c r="N13" s="38"/>
      <c r="O13" s="130"/>
      <c r="P13" s="38"/>
      <c r="Q13" s="38"/>
      <c r="R13" s="38"/>
      <c r="S13" s="38"/>
      <c r="T13" s="127" t="s">
        <v>806</v>
      </c>
      <c r="U13" s="24">
        <f>SUM(Y3:Y7,W3:W7)</f>
        <v>676.75</v>
      </c>
      <c r="V13" s="38"/>
      <c r="W13" s="38"/>
      <c r="X13" s="36"/>
      <c r="Y13" s="84" t="s">
        <v>745</v>
      </c>
      <c r="Z13" s="69">
        <f>_xlfn.STDEV.S(Z3:Z5)</f>
        <v>5.2513221381439834</v>
      </c>
      <c r="AA13" s="69">
        <f>_xlfn.STDEV.S(AA3:AA5)</f>
        <v>0.98759790347725485</v>
      </c>
      <c r="AB13" s="74">
        <f>_xlfn.STDEV.S(AB3:AB5)</f>
        <v>0.15357862966349295</v>
      </c>
      <c r="AC13" s="74" t="e">
        <f>_xlfn.STDEV.S(AC3)</f>
        <v>#DIV/0!</v>
      </c>
      <c r="AD13" s="10"/>
      <c r="AE13" s="81">
        <f>_xlfn.STDEV.S(AE3:AE5)</f>
        <v>63.315974338600405</v>
      </c>
      <c r="AF13" s="81">
        <f t="shared" ref="AF13" si="10">_xlfn.STDEV.S(AF3:AF6)</f>
        <v>93.820893888179157</v>
      </c>
      <c r="AG13" s="81">
        <f>_xlfn.STDEV.S(AG3:AG5)</f>
        <v>1527.249095685477</v>
      </c>
      <c r="AH13" s="22"/>
    </row>
    <row r="14" spans="1:37" s="3" customFormat="1" ht="19.5" customHeight="1" x14ac:dyDescent="0.2">
      <c r="A14" s="38"/>
      <c r="B14" s="38"/>
      <c r="C14" s="38"/>
      <c r="D14" s="38"/>
      <c r="E14" s="38"/>
      <c r="F14" s="38"/>
      <c r="G14" s="38"/>
      <c r="H14" s="38"/>
      <c r="I14" s="130"/>
      <c r="J14" s="130"/>
      <c r="K14" s="130"/>
      <c r="L14" s="38"/>
      <c r="M14" s="38"/>
      <c r="N14" s="38"/>
      <c r="O14" s="130"/>
      <c r="P14" s="38"/>
      <c r="Q14" s="38"/>
      <c r="R14" s="38"/>
      <c r="S14" s="38"/>
      <c r="T14" s="130"/>
      <c r="U14" s="38"/>
      <c r="V14" s="38"/>
      <c r="W14" s="38"/>
      <c r="X14" s="41"/>
      <c r="Y14" s="85" t="s">
        <v>746</v>
      </c>
      <c r="Z14" s="69">
        <f>MIN(Z3:Z5)</f>
        <v>70.901639344262293</v>
      </c>
      <c r="AA14" s="69">
        <f>MIN(AA3:AA5)</f>
        <v>0.70510766470135866</v>
      </c>
      <c r="AB14" s="74">
        <f>MIN(AB3:AB5)</f>
        <v>0.14050000000000001</v>
      </c>
      <c r="AC14" s="74">
        <f>MIN(AC3)</f>
        <v>0.24482090997095837</v>
      </c>
      <c r="AD14" s="10"/>
      <c r="AE14" s="81">
        <f>MIN(AE3:AE5)</f>
        <v>338.53846153846155</v>
      </c>
      <c r="AF14" s="81">
        <f>MIN(AF3:AF5)</f>
        <v>24.940828402366865</v>
      </c>
      <c r="AG14" s="81">
        <f>MIN(AG3:AG5)</f>
        <v>843</v>
      </c>
    </row>
    <row r="15" spans="1:37" s="3" customFormat="1" ht="37.5" customHeight="1" x14ac:dyDescent="0.2">
      <c r="A15" s="38"/>
      <c r="B15" s="38"/>
      <c r="C15" s="38"/>
      <c r="D15" s="38"/>
      <c r="E15" s="38"/>
      <c r="F15" s="38"/>
      <c r="G15" s="38"/>
      <c r="H15" s="38"/>
      <c r="I15" s="130"/>
      <c r="J15" s="130"/>
      <c r="K15" s="130"/>
      <c r="L15" s="38"/>
      <c r="M15" s="38"/>
      <c r="N15" s="38"/>
      <c r="O15" s="130"/>
      <c r="P15" s="38"/>
      <c r="Q15" s="38"/>
      <c r="R15" s="38"/>
      <c r="S15" s="38"/>
      <c r="T15" s="130"/>
      <c r="U15" s="38"/>
      <c r="V15" s="38"/>
      <c r="W15" s="38"/>
      <c r="X15" s="42"/>
      <c r="Y15" s="86" t="s">
        <v>747</v>
      </c>
      <c r="Z15" s="69">
        <f>MAX(Z3:Z5)</f>
        <v>80.779691749773335</v>
      </c>
      <c r="AA15" s="69">
        <f>MAX(AA3:AA5)</f>
        <v>2.4321824104234526</v>
      </c>
      <c r="AB15" s="74">
        <f>MAX(AB3:AB5)</f>
        <v>0.44764988009592327</v>
      </c>
      <c r="AC15" s="74">
        <f>MAX(AC3)</f>
        <v>0.24482090997095837</v>
      </c>
      <c r="AD15" s="10"/>
      <c r="AE15" s="81">
        <f>MAX(AE3:AE5)</f>
        <v>451.60714285714283</v>
      </c>
      <c r="AF15" s="81">
        <f>MAX(AF3:AF5)</f>
        <v>219.61176470588236</v>
      </c>
      <c r="AG15" s="81">
        <f>MAX(AG3:AG5)</f>
        <v>3733.4</v>
      </c>
    </row>
    <row r="16" spans="1:37" s="3" customFormat="1" ht="34.5" x14ac:dyDescent="0.2">
      <c r="A16" s="43"/>
      <c r="B16" s="44" t="s">
        <v>741</v>
      </c>
      <c r="C16" s="38"/>
      <c r="D16" s="38"/>
      <c r="E16" s="38"/>
      <c r="F16" s="38"/>
      <c r="G16" s="38"/>
      <c r="H16" s="38"/>
      <c r="I16" s="130"/>
      <c r="J16" s="130"/>
      <c r="K16" s="130"/>
      <c r="L16" s="38"/>
      <c r="M16" s="38"/>
      <c r="N16" s="38"/>
      <c r="O16" s="130"/>
      <c r="P16" s="38"/>
      <c r="Q16" s="38"/>
      <c r="R16" s="38"/>
      <c r="S16" s="38"/>
      <c r="T16" s="130"/>
      <c r="U16" s="38"/>
      <c r="V16" s="38"/>
      <c r="W16" s="38"/>
      <c r="X16" s="38"/>
      <c r="Y16" s="38"/>
      <c r="Z16" s="67"/>
      <c r="AA16" s="67"/>
      <c r="AB16" s="72"/>
      <c r="AC16" s="72"/>
      <c r="AE16" s="38"/>
      <c r="AF16" s="38"/>
      <c r="AG16" s="38"/>
    </row>
    <row r="17" spans="1:37" s="3" customFormat="1" ht="15" x14ac:dyDescent="0.2">
      <c r="A17" s="25" t="s">
        <v>5</v>
      </c>
      <c r="B17" s="25" t="s">
        <v>6</v>
      </c>
      <c r="C17" s="25" t="s">
        <v>7</v>
      </c>
      <c r="D17" s="25" t="s">
        <v>8</v>
      </c>
      <c r="E17" s="25" t="s">
        <v>146</v>
      </c>
      <c r="F17" s="25" t="s">
        <v>10</v>
      </c>
      <c r="G17" s="25" t="s">
        <v>487</v>
      </c>
      <c r="H17" s="25" t="s">
        <v>434</v>
      </c>
      <c r="I17" s="106">
        <v>1481</v>
      </c>
      <c r="J17" s="106">
        <v>36500</v>
      </c>
      <c r="K17" s="106">
        <v>30400</v>
      </c>
      <c r="L17" s="25" t="s">
        <v>692</v>
      </c>
      <c r="M17" s="25">
        <v>50</v>
      </c>
      <c r="N17" s="25" t="s">
        <v>703</v>
      </c>
      <c r="O17" s="106">
        <v>1100</v>
      </c>
      <c r="P17" s="25">
        <v>38</v>
      </c>
      <c r="Q17" s="25">
        <v>125</v>
      </c>
      <c r="R17" s="25">
        <v>2</v>
      </c>
      <c r="S17" s="25">
        <v>10</v>
      </c>
      <c r="T17" s="106">
        <v>58255.5</v>
      </c>
      <c r="U17" s="25">
        <v>0</v>
      </c>
      <c r="V17" s="25">
        <v>574.5</v>
      </c>
      <c r="W17" s="25">
        <v>198.5</v>
      </c>
      <c r="X17" s="25">
        <v>213</v>
      </c>
      <c r="Y17" s="25">
        <v>268</v>
      </c>
      <c r="Z17" s="20">
        <f>(Y17+W17)/(V17+W17)*100</f>
        <v>60.349288486416562</v>
      </c>
      <c r="AA17" s="30">
        <f t="shared" ref="AA17:AA38" si="11">T17/I17</f>
        <v>39.335246455097909</v>
      </c>
      <c r="AB17" s="32">
        <f t="shared" ref="AB17:AB38" si="12">T17/K17</f>
        <v>1.9162993421052632</v>
      </c>
      <c r="AC17" s="32">
        <f t="shared" ref="AC17:AC38" si="13">T17/O17</f>
        <v>52.959545454545456</v>
      </c>
      <c r="AD17" s="5"/>
      <c r="AE17" s="59">
        <f t="shared" ref="AE17:AE38" si="14">T17/P17</f>
        <v>1533.0394736842106</v>
      </c>
      <c r="AF17" s="59">
        <f t="shared" ref="AF17:AF38" si="15">T17/Q17</f>
        <v>466.04399999999998</v>
      </c>
      <c r="AG17" s="59">
        <f t="shared" ref="AG17:AG38" si="16">T17/S17</f>
        <v>5825.55</v>
      </c>
      <c r="AH17" s="1"/>
      <c r="AI17" s="1"/>
      <c r="AJ17" s="1"/>
      <c r="AK17" s="1"/>
    </row>
    <row r="18" spans="1:37" s="3" customFormat="1" ht="30" x14ac:dyDescent="0.2">
      <c r="A18" s="25" t="s">
        <v>11</v>
      </c>
      <c r="B18" s="25" t="s">
        <v>6</v>
      </c>
      <c r="C18" s="25" t="s">
        <v>7</v>
      </c>
      <c r="D18" s="25" t="s">
        <v>12</v>
      </c>
      <c r="E18" s="25" t="s">
        <v>146</v>
      </c>
      <c r="F18" s="25" t="s">
        <v>13</v>
      </c>
      <c r="G18" s="25" t="s">
        <v>487</v>
      </c>
      <c r="H18" s="25" t="s">
        <v>435</v>
      </c>
      <c r="I18" s="106">
        <v>1701</v>
      </c>
      <c r="J18" s="106">
        <v>34100</v>
      </c>
      <c r="K18" s="106">
        <v>34100</v>
      </c>
      <c r="L18" s="25" t="s">
        <v>692</v>
      </c>
      <c r="M18" s="25">
        <v>40</v>
      </c>
      <c r="N18" s="25" t="s">
        <v>704</v>
      </c>
      <c r="O18" s="106">
        <v>2400</v>
      </c>
      <c r="P18" s="25">
        <v>64</v>
      </c>
      <c r="Q18" s="25">
        <v>180</v>
      </c>
      <c r="R18" s="25">
        <v>3</v>
      </c>
      <c r="S18" s="25">
        <v>15</v>
      </c>
      <c r="T18" s="106">
        <v>59491.5</v>
      </c>
      <c r="U18" s="25">
        <v>0</v>
      </c>
      <c r="V18" s="25">
        <v>598.25</v>
      </c>
      <c r="W18" s="25">
        <v>170.5</v>
      </c>
      <c r="X18" s="25">
        <v>206.75</v>
      </c>
      <c r="Y18" s="25">
        <v>294</v>
      </c>
      <c r="Z18" s="20">
        <f t="shared" ref="Z18:Z42" si="17">(Y18+W18)/(V18+W18)*100</f>
        <v>60.422764227642276</v>
      </c>
      <c r="AA18" s="30">
        <f t="shared" si="11"/>
        <v>34.974426807760139</v>
      </c>
      <c r="AB18" s="32">
        <f t="shared" si="12"/>
        <v>1.7446187683284458</v>
      </c>
      <c r="AC18" s="32">
        <f t="shared" si="13"/>
        <v>24.788125000000001</v>
      </c>
      <c r="AD18" s="5"/>
      <c r="AE18" s="59">
        <f t="shared" si="14"/>
        <v>929.5546875</v>
      </c>
      <c r="AF18" s="59">
        <f t="shared" si="15"/>
        <v>330.50833333333333</v>
      </c>
      <c r="AG18" s="59">
        <f t="shared" si="16"/>
        <v>3966.1</v>
      </c>
      <c r="AH18" s="1"/>
      <c r="AI18" s="1"/>
      <c r="AJ18" s="1"/>
      <c r="AK18" s="1"/>
    </row>
    <row r="19" spans="1:37" s="3" customFormat="1" ht="45" x14ac:dyDescent="0.2">
      <c r="A19" s="25" t="s">
        <v>14</v>
      </c>
      <c r="B19" s="25" t="s">
        <v>6</v>
      </c>
      <c r="C19" s="25" t="s">
        <v>7</v>
      </c>
      <c r="D19" s="25" t="s">
        <v>15</v>
      </c>
      <c r="E19" s="25" t="s">
        <v>146</v>
      </c>
      <c r="F19" s="25" t="s">
        <v>10</v>
      </c>
      <c r="G19" s="25" t="s">
        <v>487</v>
      </c>
      <c r="H19" s="25" t="s">
        <v>340</v>
      </c>
      <c r="I19" s="106">
        <v>6093</v>
      </c>
      <c r="J19" s="106">
        <v>83800</v>
      </c>
      <c r="K19" s="106">
        <v>83800</v>
      </c>
      <c r="L19" s="25" t="s">
        <v>692</v>
      </c>
      <c r="M19" s="25">
        <v>20</v>
      </c>
      <c r="N19" s="25" t="s">
        <v>705</v>
      </c>
      <c r="O19" s="106">
        <v>24800</v>
      </c>
      <c r="P19" s="25">
        <v>47</v>
      </c>
      <c r="Q19" s="25">
        <v>563</v>
      </c>
      <c r="R19" s="25">
        <v>0</v>
      </c>
      <c r="S19" s="25">
        <v>30</v>
      </c>
      <c r="T19" s="106">
        <v>82069.5</v>
      </c>
      <c r="U19" s="25">
        <v>0</v>
      </c>
      <c r="V19" s="25">
        <v>827</v>
      </c>
      <c r="W19" s="25">
        <v>231.25</v>
      </c>
      <c r="X19" s="25">
        <v>468.75</v>
      </c>
      <c r="Y19" s="25">
        <v>565</v>
      </c>
      <c r="Z19" s="20">
        <f t="shared" si="17"/>
        <v>75.242145050791393</v>
      </c>
      <c r="AA19" s="30">
        <f t="shared" si="11"/>
        <v>13.469473165928115</v>
      </c>
      <c r="AB19" s="32">
        <f t="shared" si="12"/>
        <v>0.97934964200477326</v>
      </c>
      <c r="AC19" s="32">
        <f t="shared" si="13"/>
        <v>3.3092540322580644</v>
      </c>
      <c r="AD19" s="5"/>
      <c r="AE19" s="59">
        <f t="shared" si="14"/>
        <v>1746.1595744680851</v>
      </c>
      <c r="AF19" s="59">
        <f t="shared" si="15"/>
        <v>145.77175843694494</v>
      </c>
      <c r="AG19" s="59">
        <f t="shared" si="16"/>
        <v>2735.65</v>
      </c>
      <c r="AH19" s="1"/>
      <c r="AI19" s="1"/>
      <c r="AJ19" s="1"/>
      <c r="AK19" s="1"/>
    </row>
    <row r="20" spans="1:37" s="3" customFormat="1" ht="15" x14ac:dyDescent="0.2">
      <c r="A20" s="25" t="s">
        <v>72</v>
      </c>
      <c r="B20" s="25" t="s">
        <v>6</v>
      </c>
      <c r="C20" s="25" t="s">
        <v>73</v>
      </c>
      <c r="D20" s="25" t="s">
        <v>74</v>
      </c>
      <c r="E20" s="25" t="s">
        <v>146</v>
      </c>
      <c r="F20" s="25" t="s">
        <v>13</v>
      </c>
      <c r="G20" s="25" t="s">
        <v>487</v>
      </c>
      <c r="H20" s="25" t="s">
        <v>437</v>
      </c>
      <c r="I20" s="106">
        <v>8290</v>
      </c>
      <c r="J20" s="106">
        <v>223500</v>
      </c>
      <c r="K20" s="106">
        <v>223500</v>
      </c>
      <c r="L20" s="25" t="s">
        <v>692</v>
      </c>
      <c r="M20" s="25">
        <v>35</v>
      </c>
      <c r="N20" s="25" t="s">
        <v>703</v>
      </c>
      <c r="O20" s="106">
        <v>10000</v>
      </c>
      <c r="P20" s="25">
        <v>215</v>
      </c>
      <c r="Q20" s="25">
        <v>642</v>
      </c>
      <c r="R20" s="25">
        <v>3</v>
      </c>
      <c r="S20" s="25">
        <v>70</v>
      </c>
      <c r="T20" s="142">
        <v>96137.5</v>
      </c>
      <c r="U20" s="25">
        <v>0</v>
      </c>
      <c r="V20" s="25">
        <v>1047.5</v>
      </c>
      <c r="W20" s="25">
        <v>449.25</v>
      </c>
      <c r="X20" s="25">
        <v>843.25</v>
      </c>
      <c r="Y20" s="25">
        <v>863</v>
      </c>
      <c r="Z20" s="20">
        <f t="shared" si="17"/>
        <v>87.673292132954742</v>
      </c>
      <c r="AA20" s="30">
        <f t="shared" si="11"/>
        <v>11.596803377563329</v>
      </c>
      <c r="AB20" s="32">
        <f t="shared" si="12"/>
        <v>0.43014541387024607</v>
      </c>
      <c r="AC20" s="32">
        <f t="shared" si="13"/>
        <v>9.6137499999999996</v>
      </c>
      <c r="AD20" s="5"/>
      <c r="AE20" s="59">
        <f t="shared" si="14"/>
        <v>447.1511627906977</v>
      </c>
      <c r="AF20" s="59">
        <f t="shared" si="15"/>
        <v>149.74688473520249</v>
      </c>
      <c r="AG20" s="59">
        <f t="shared" si="16"/>
        <v>1373.3928571428571</v>
      </c>
      <c r="AH20" s="1"/>
      <c r="AI20" s="1"/>
      <c r="AJ20" s="1"/>
      <c r="AK20" s="1"/>
    </row>
    <row r="21" spans="1:37" s="3" customFormat="1" ht="30" x14ac:dyDescent="0.2">
      <c r="A21" s="25" t="s">
        <v>16</v>
      </c>
      <c r="B21" s="25" t="s">
        <v>6</v>
      </c>
      <c r="C21" s="25" t="s">
        <v>7</v>
      </c>
      <c r="D21" s="25" t="s">
        <v>17</v>
      </c>
      <c r="E21" s="25" t="s">
        <v>146</v>
      </c>
      <c r="F21" s="25" t="s">
        <v>18</v>
      </c>
      <c r="G21" s="25" t="s">
        <v>487</v>
      </c>
      <c r="H21" s="25" t="s">
        <v>338</v>
      </c>
      <c r="I21" s="106">
        <v>1468</v>
      </c>
      <c r="J21" s="106">
        <v>36100</v>
      </c>
      <c r="K21" s="106">
        <v>36100</v>
      </c>
      <c r="L21" s="25" t="s">
        <v>693</v>
      </c>
      <c r="M21" s="25">
        <v>50</v>
      </c>
      <c r="N21" s="25" t="s">
        <v>709</v>
      </c>
      <c r="O21" s="106">
        <v>4340</v>
      </c>
      <c r="P21" s="25">
        <v>42</v>
      </c>
      <c r="Q21" s="25">
        <v>225</v>
      </c>
      <c r="R21" s="25">
        <v>0</v>
      </c>
      <c r="S21" s="25">
        <v>19</v>
      </c>
      <c r="T21" s="106">
        <v>29262</v>
      </c>
      <c r="U21" s="25">
        <v>0</v>
      </c>
      <c r="V21" s="25">
        <v>309</v>
      </c>
      <c r="W21" s="25">
        <v>44</v>
      </c>
      <c r="X21" s="25">
        <v>145.5</v>
      </c>
      <c r="Y21" s="25">
        <v>202</v>
      </c>
      <c r="Z21" s="20">
        <f t="shared" si="17"/>
        <v>69.68838526912181</v>
      </c>
      <c r="AA21" s="30">
        <f t="shared" si="11"/>
        <v>19.93324250681199</v>
      </c>
      <c r="AB21" s="32">
        <f t="shared" si="12"/>
        <v>0.81058171745152352</v>
      </c>
      <c r="AC21" s="32">
        <f t="shared" si="13"/>
        <v>6.742396313364055</v>
      </c>
      <c r="AD21" s="5"/>
      <c r="AE21" s="59">
        <f t="shared" si="14"/>
        <v>696.71428571428567</v>
      </c>
      <c r="AF21" s="59">
        <f t="shared" si="15"/>
        <v>130.05333333333334</v>
      </c>
      <c r="AG21" s="59">
        <f t="shared" si="16"/>
        <v>1540.1052631578948</v>
      </c>
      <c r="AH21" s="1"/>
      <c r="AI21" s="1"/>
      <c r="AJ21" s="1"/>
      <c r="AK21" s="1"/>
    </row>
    <row r="22" spans="1:37" s="3" customFormat="1" ht="15" x14ac:dyDescent="0.2">
      <c r="A22" s="25" t="s">
        <v>180</v>
      </c>
      <c r="B22" s="25" t="s">
        <v>141</v>
      </c>
      <c r="C22" s="25" t="s">
        <v>142</v>
      </c>
      <c r="D22" s="25" t="s">
        <v>181</v>
      </c>
      <c r="E22" s="25" t="s">
        <v>146</v>
      </c>
      <c r="F22" s="25" t="s">
        <v>182</v>
      </c>
      <c r="G22" s="25" t="s">
        <v>487</v>
      </c>
      <c r="H22" s="25" t="s">
        <v>386</v>
      </c>
      <c r="I22" s="106">
        <v>1438</v>
      </c>
      <c r="J22" s="106">
        <v>23895</v>
      </c>
      <c r="K22" s="106">
        <v>12000</v>
      </c>
      <c r="L22" s="25" t="s">
        <v>692</v>
      </c>
      <c r="M22" s="25">
        <v>30</v>
      </c>
      <c r="N22" s="25" t="s">
        <v>711</v>
      </c>
      <c r="O22" s="106">
        <v>5600</v>
      </c>
      <c r="P22" s="25">
        <v>4</v>
      </c>
      <c r="Q22" s="25">
        <v>104</v>
      </c>
      <c r="R22" s="25">
        <v>0</v>
      </c>
      <c r="S22" s="25">
        <v>8</v>
      </c>
      <c r="T22" s="106">
        <v>11565</v>
      </c>
      <c r="U22" s="25">
        <v>0</v>
      </c>
      <c r="V22" s="25">
        <v>128</v>
      </c>
      <c r="W22" s="25">
        <v>0</v>
      </c>
      <c r="X22" s="25">
        <v>93.25</v>
      </c>
      <c r="Y22" s="25">
        <v>93.25</v>
      </c>
      <c r="Z22" s="20">
        <f t="shared" si="17"/>
        <v>72.8515625</v>
      </c>
      <c r="AA22" s="30">
        <f t="shared" si="11"/>
        <v>8.0424200278164122</v>
      </c>
      <c r="AB22" s="32">
        <f t="shared" si="12"/>
        <v>0.96375</v>
      </c>
      <c r="AC22" s="32">
        <f t="shared" si="13"/>
        <v>2.0651785714285715</v>
      </c>
      <c r="AD22" s="5"/>
      <c r="AE22" s="59">
        <f t="shared" si="14"/>
        <v>2891.25</v>
      </c>
      <c r="AF22" s="59">
        <f t="shared" si="15"/>
        <v>111.20192307692308</v>
      </c>
      <c r="AG22" s="59">
        <f t="shared" si="16"/>
        <v>1445.625</v>
      </c>
      <c r="AH22" s="1"/>
      <c r="AI22" s="1"/>
      <c r="AJ22" s="1"/>
      <c r="AK22" s="1"/>
    </row>
    <row r="23" spans="1:37" s="3" customFormat="1" ht="30" x14ac:dyDescent="0.2">
      <c r="A23" s="25" t="s">
        <v>205</v>
      </c>
      <c r="B23" s="25" t="s">
        <v>141</v>
      </c>
      <c r="C23" s="25" t="s">
        <v>142</v>
      </c>
      <c r="D23" s="25" t="s">
        <v>206</v>
      </c>
      <c r="E23" s="25" t="s">
        <v>146</v>
      </c>
      <c r="F23" s="25" t="s">
        <v>207</v>
      </c>
      <c r="G23" s="25" t="s">
        <v>487</v>
      </c>
      <c r="H23" s="25" t="s">
        <v>395</v>
      </c>
      <c r="I23" s="106">
        <v>479</v>
      </c>
      <c r="J23" s="106">
        <v>18900</v>
      </c>
      <c r="K23" s="106">
        <v>18900</v>
      </c>
      <c r="L23" s="25" t="s">
        <v>692</v>
      </c>
      <c r="M23" s="25">
        <v>5</v>
      </c>
      <c r="N23" s="25" t="s">
        <v>712</v>
      </c>
      <c r="O23" s="106">
        <v>14000</v>
      </c>
      <c r="P23" s="25">
        <v>4</v>
      </c>
      <c r="Q23" s="25">
        <v>237</v>
      </c>
      <c r="R23" s="25">
        <v>0</v>
      </c>
      <c r="S23" s="25">
        <v>5</v>
      </c>
      <c r="T23" s="106">
        <v>13931</v>
      </c>
      <c r="U23" s="25">
        <v>0</v>
      </c>
      <c r="V23" s="25">
        <v>129</v>
      </c>
      <c r="W23" s="25">
        <v>70.75</v>
      </c>
      <c r="X23" s="25">
        <v>89.25</v>
      </c>
      <c r="Y23" s="25">
        <v>102</v>
      </c>
      <c r="Z23" s="20">
        <f t="shared" si="17"/>
        <v>86.483103879849807</v>
      </c>
      <c r="AA23" s="30">
        <f t="shared" si="11"/>
        <v>29.083507306889352</v>
      </c>
      <c r="AB23" s="32">
        <f t="shared" si="12"/>
        <v>0.73708994708994713</v>
      </c>
      <c r="AC23" s="32">
        <f t="shared" si="13"/>
        <v>0.99507142857142861</v>
      </c>
      <c r="AD23" s="5"/>
      <c r="AE23" s="59">
        <f t="shared" si="14"/>
        <v>3482.75</v>
      </c>
      <c r="AF23" s="59">
        <f t="shared" si="15"/>
        <v>58.780590717299575</v>
      </c>
      <c r="AG23" s="59">
        <f t="shared" si="16"/>
        <v>2786.2</v>
      </c>
      <c r="AH23" s="1"/>
      <c r="AI23" s="1"/>
      <c r="AJ23" s="1"/>
      <c r="AK23" s="1"/>
    </row>
    <row r="24" spans="1:37" s="3" customFormat="1" ht="30" x14ac:dyDescent="0.2">
      <c r="A24" s="25" t="s">
        <v>210</v>
      </c>
      <c r="B24" s="25" t="s">
        <v>141</v>
      </c>
      <c r="C24" s="25" t="s">
        <v>142</v>
      </c>
      <c r="D24" s="25" t="s">
        <v>211</v>
      </c>
      <c r="E24" s="25" t="s">
        <v>146</v>
      </c>
      <c r="F24" s="25" t="s">
        <v>207</v>
      </c>
      <c r="G24" s="25" t="s">
        <v>487</v>
      </c>
      <c r="H24" s="25" t="s">
        <v>398</v>
      </c>
      <c r="I24" s="106">
        <v>1214</v>
      </c>
      <c r="J24" s="106">
        <v>30500</v>
      </c>
      <c r="K24" s="106">
        <v>29800</v>
      </c>
      <c r="L24" s="25" t="s">
        <v>692</v>
      </c>
      <c r="M24" s="25">
        <v>80</v>
      </c>
      <c r="N24" s="25" t="s">
        <v>713</v>
      </c>
      <c r="O24" s="106">
        <v>19300</v>
      </c>
      <c r="P24" s="25">
        <v>14</v>
      </c>
      <c r="Q24" s="25">
        <v>374</v>
      </c>
      <c r="R24" s="25">
        <v>0</v>
      </c>
      <c r="S24" s="25">
        <v>6</v>
      </c>
      <c r="T24" s="106">
        <v>16898.5</v>
      </c>
      <c r="U24" s="25">
        <v>0</v>
      </c>
      <c r="V24" s="25">
        <v>164</v>
      </c>
      <c r="W24" s="25">
        <v>64.25</v>
      </c>
      <c r="X24" s="25">
        <v>128</v>
      </c>
      <c r="Y24" s="25">
        <v>128</v>
      </c>
      <c r="Z24" s="20">
        <f t="shared" si="17"/>
        <v>84.227820372398682</v>
      </c>
      <c r="AA24" s="30">
        <f t="shared" si="11"/>
        <v>13.919686985172982</v>
      </c>
      <c r="AB24" s="32">
        <f t="shared" si="12"/>
        <v>0.56706375838926171</v>
      </c>
      <c r="AC24" s="32">
        <f t="shared" si="13"/>
        <v>0.87556994818652845</v>
      </c>
      <c r="AD24" s="5"/>
      <c r="AE24" s="59">
        <f t="shared" si="14"/>
        <v>1207.0357142857142</v>
      </c>
      <c r="AF24" s="59">
        <f t="shared" si="15"/>
        <v>45.183155080213901</v>
      </c>
      <c r="AG24" s="59">
        <f t="shared" si="16"/>
        <v>2816.4166666666665</v>
      </c>
      <c r="AH24" s="1"/>
      <c r="AI24" s="1"/>
      <c r="AJ24" s="1"/>
      <c r="AK24" s="1"/>
    </row>
    <row r="25" spans="1:37" s="3" customFormat="1" ht="30" x14ac:dyDescent="0.2">
      <c r="A25" s="25" t="s">
        <v>212</v>
      </c>
      <c r="B25" s="25" t="s">
        <v>141</v>
      </c>
      <c r="C25" s="25" t="s">
        <v>142</v>
      </c>
      <c r="D25" s="25" t="s">
        <v>213</v>
      </c>
      <c r="E25" s="25" t="s">
        <v>146</v>
      </c>
      <c r="F25" s="25" t="s">
        <v>214</v>
      </c>
      <c r="G25" s="25" t="s">
        <v>487</v>
      </c>
      <c r="H25" s="25" t="s">
        <v>399</v>
      </c>
      <c r="I25" s="106">
        <v>395</v>
      </c>
      <c r="J25" s="106">
        <v>20000</v>
      </c>
      <c r="K25" s="106">
        <v>19000</v>
      </c>
      <c r="L25" s="25" t="s">
        <v>692</v>
      </c>
      <c r="M25" s="25">
        <v>25</v>
      </c>
      <c r="N25" s="25" t="s">
        <v>712</v>
      </c>
      <c r="O25" s="106">
        <v>19000</v>
      </c>
      <c r="P25" s="25">
        <v>1</v>
      </c>
      <c r="Q25" s="25">
        <v>298</v>
      </c>
      <c r="R25" s="25">
        <v>0</v>
      </c>
      <c r="S25" s="25">
        <v>2</v>
      </c>
      <c r="T25" s="106">
        <v>12576.5</v>
      </c>
      <c r="U25" s="25">
        <v>0</v>
      </c>
      <c r="V25" s="25">
        <v>116.5</v>
      </c>
      <c r="W25" s="25">
        <v>64.25</v>
      </c>
      <c r="X25" s="25">
        <v>68.5</v>
      </c>
      <c r="Y25" s="25">
        <v>82</v>
      </c>
      <c r="Z25" s="20">
        <f t="shared" si="17"/>
        <v>80.912863070539416</v>
      </c>
      <c r="AA25" s="30">
        <f t="shared" si="11"/>
        <v>31.839240506329112</v>
      </c>
      <c r="AB25" s="32">
        <f t="shared" si="12"/>
        <v>0.66192105263157897</v>
      </c>
      <c r="AC25" s="32">
        <f t="shared" si="13"/>
        <v>0.66192105263157897</v>
      </c>
      <c r="AD25" s="5"/>
      <c r="AE25" s="59">
        <f t="shared" si="14"/>
        <v>12576.5</v>
      </c>
      <c r="AF25" s="59">
        <f t="shared" si="15"/>
        <v>42.20302013422819</v>
      </c>
      <c r="AG25" s="59">
        <f t="shared" si="16"/>
        <v>6288.25</v>
      </c>
      <c r="AH25" s="1"/>
      <c r="AI25" s="1"/>
      <c r="AJ25" s="1"/>
      <c r="AK25" s="1"/>
    </row>
    <row r="26" spans="1:37" s="3" customFormat="1" ht="30" x14ac:dyDescent="0.2">
      <c r="A26" s="25" t="s">
        <v>215</v>
      </c>
      <c r="B26" s="25" t="s">
        <v>141</v>
      </c>
      <c r="C26" s="25" t="s">
        <v>142</v>
      </c>
      <c r="D26" s="25" t="s">
        <v>216</v>
      </c>
      <c r="E26" s="25" t="s">
        <v>146</v>
      </c>
      <c r="F26" s="25" t="s">
        <v>214</v>
      </c>
      <c r="G26" s="25" t="s">
        <v>487</v>
      </c>
      <c r="H26" s="25" t="s">
        <v>400</v>
      </c>
      <c r="I26" s="106">
        <v>365</v>
      </c>
      <c r="J26" s="106">
        <v>25579</v>
      </c>
      <c r="K26" s="106">
        <v>25579</v>
      </c>
      <c r="L26" s="25" t="s">
        <v>692</v>
      </c>
      <c r="M26" s="25">
        <v>95</v>
      </c>
      <c r="N26" s="25" t="s">
        <v>707</v>
      </c>
      <c r="O26" s="106">
        <v>25579</v>
      </c>
      <c r="P26" s="25">
        <v>1</v>
      </c>
      <c r="Q26" s="25">
        <v>397</v>
      </c>
      <c r="R26" s="25">
        <v>0</v>
      </c>
      <c r="S26" s="25">
        <v>2</v>
      </c>
      <c r="T26" s="106">
        <v>20045</v>
      </c>
      <c r="U26" s="25">
        <v>0</v>
      </c>
      <c r="V26" s="25">
        <v>183.5</v>
      </c>
      <c r="W26" s="25">
        <v>107.75</v>
      </c>
      <c r="X26" s="25">
        <v>130</v>
      </c>
      <c r="Y26" s="25">
        <v>140</v>
      </c>
      <c r="Z26" s="20">
        <f t="shared" si="17"/>
        <v>85.064377682403432</v>
      </c>
      <c r="AA26" s="30">
        <f t="shared" si="11"/>
        <v>54.917808219178085</v>
      </c>
      <c r="AB26" s="32">
        <f t="shared" si="12"/>
        <v>0.78365065092458652</v>
      </c>
      <c r="AC26" s="32">
        <f t="shared" si="13"/>
        <v>0.78365065092458652</v>
      </c>
      <c r="AD26" s="5"/>
      <c r="AE26" s="59">
        <f t="shared" si="14"/>
        <v>20045</v>
      </c>
      <c r="AF26" s="59">
        <f t="shared" si="15"/>
        <v>50.491183879093199</v>
      </c>
      <c r="AG26" s="59">
        <f t="shared" si="16"/>
        <v>10022.5</v>
      </c>
      <c r="AH26" s="1"/>
      <c r="AI26" s="1"/>
      <c r="AJ26" s="1"/>
      <c r="AK26" s="1"/>
    </row>
    <row r="27" spans="1:37" s="3" customFormat="1" ht="30" x14ac:dyDescent="0.2">
      <c r="A27" s="25" t="s">
        <v>217</v>
      </c>
      <c r="B27" s="25" t="s">
        <v>141</v>
      </c>
      <c r="C27" s="25" t="s">
        <v>142</v>
      </c>
      <c r="D27" s="25" t="s">
        <v>218</v>
      </c>
      <c r="E27" s="25" t="s">
        <v>146</v>
      </c>
      <c r="F27" s="25" t="s">
        <v>18</v>
      </c>
      <c r="G27" s="25" t="s">
        <v>487</v>
      </c>
      <c r="H27" s="25" t="s">
        <v>401</v>
      </c>
      <c r="I27" s="106">
        <v>145</v>
      </c>
      <c r="J27" s="106">
        <v>6533</v>
      </c>
      <c r="K27" s="106">
        <v>6533</v>
      </c>
      <c r="L27" s="25" t="s">
        <v>692</v>
      </c>
      <c r="M27" s="25">
        <v>40</v>
      </c>
      <c r="N27" s="25" t="s">
        <v>707</v>
      </c>
      <c r="O27" s="106">
        <v>6533</v>
      </c>
      <c r="P27" s="25">
        <v>1</v>
      </c>
      <c r="Q27" s="25">
        <v>118</v>
      </c>
      <c r="R27" s="25">
        <v>0</v>
      </c>
      <c r="S27" s="25">
        <v>1</v>
      </c>
      <c r="T27" s="106">
        <v>13709</v>
      </c>
      <c r="U27" s="25">
        <v>540</v>
      </c>
      <c r="V27" s="25">
        <v>146.25</v>
      </c>
      <c r="W27" s="25">
        <v>0</v>
      </c>
      <c r="X27" s="25">
        <v>119.5</v>
      </c>
      <c r="Y27" s="25">
        <v>119.5</v>
      </c>
      <c r="Z27" s="20">
        <f t="shared" si="17"/>
        <v>81.709401709401703</v>
      </c>
      <c r="AA27" s="30">
        <f t="shared" si="11"/>
        <v>94.544827586206893</v>
      </c>
      <c r="AB27" s="32">
        <f t="shared" si="12"/>
        <v>2.0984233889484156</v>
      </c>
      <c r="AC27" s="32">
        <f t="shared" si="13"/>
        <v>2.0984233889484156</v>
      </c>
      <c r="AD27" s="5"/>
      <c r="AE27" s="59">
        <f t="shared" si="14"/>
        <v>13709</v>
      </c>
      <c r="AF27" s="59">
        <f t="shared" si="15"/>
        <v>116.17796610169492</v>
      </c>
      <c r="AG27" s="59">
        <f t="shared" si="16"/>
        <v>13709</v>
      </c>
      <c r="AH27" s="1"/>
      <c r="AI27" s="1"/>
      <c r="AJ27" s="1"/>
      <c r="AK27" s="1"/>
    </row>
    <row r="28" spans="1:37" s="3" customFormat="1" ht="15" x14ac:dyDescent="0.2">
      <c r="A28" s="25" t="s">
        <v>219</v>
      </c>
      <c r="B28" s="25" t="s">
        <v>141</v>
      </c>
      <c r="C28" s="25" t="s">
        <v>142</v>
      </c>
      <c r="D28" s="25" t="s">
        <v>220</v>
      </c>
      <c r="E28" s="25" t="s">
        <v>146</v>
      </c>
      <c r="F28" s="25" t="s">
        <v>221</v>
      </c>
      <c r="G28" s="25" t="s">
        <v>487</v>
      </c>
      <c r="H28" s="25" t="s">
        <v>402</v>
      </c>
      <c r="I28" s="106">
        <v>1414</v>
      </c>
      <c r="J28" s="106">
        <v>27000</v>
      </c>
      <c r="K28" s="106">
        <v>27000</v>
      </c>
      <c r="L28" s="25" t="s">
        <v>692</v>
      </c>
      <c r="M28" s="25">
        <v>40</v>
      </c>
      <c r="N28" s="25" t="s">
        <v>703</v>
      </c>
      <c r="O28" s="106">
        <v>19000</v>
      </c>
      <c r="P28" s="25">
        <v>11</v>
      </c>
      <c r="Q28" s="25">
        <v>370</v>
      </c>
      <c r="R28" s="25">
        <v>1</v>
      </c>
      <c r="S28" s="25">
        <v>4</v>
      </c>
      <c r="T28" s="106">
        <v>19537</v>
      </c>
      <c r="U28" s="25">
        <v>0</v>
      </c>
      <c r="V28" s="25">
        <v>217.25</v>
      </c>
      <c r="W28" s="25">
        <v>0</v>
      </c>
      <c r="X28" s="25">
        <v>152.25</v>
      </c>
      <c r="Y28" s="25">
        <v>162</v>
      </c>
      <c r="Z28" s="20">
        <f t="shared" si="17"/>
        <v>74.568469505178371</v>
      </c>
      <c r="AA28" s="30">
        <f t="shared" si="11"/>
        <v>13.816831683168317</v>
      </c>
      <c r="AB28" s="32">
        <f t="shared" si="12"/>
        <v>0.72359259259259257</v>
      </c>
      <c r="AC28" s="32">
        <f t="shared" si="13"/>
        <v>1.0282631578947368</v>
      </c>
      <c r="AD28" s="5"/>
      <c r="AE28" s="59">
        <f t="shared" si="14"/>
        <v>1776.090909090909</v>
      </c>
      <c r="AF28" s="59">
        <f t="shared" si="15"/>
        <v>52.802702702702703</v>
      </c>
      <c r="AG28" s="59">
        <f t="shared" si="16"/>
        <v>4884.25</v>
      </c>
      <c r="AH28" s="1"/>
      <c r="AI28" s="1"/>
      <c r="AJ28" s="1"/>
      <c r="AK28" s="1"/>
    </row>
    <row r="29" spans="1:37" s="3" customFormat="1" ht="30" x14ac:dyDescent="0.2">
      <c r="A29" s="25" t="s">
        <v>228</v>
      </c>
      <c r="B29" s="25" t="s">
        <v>141</v>
      </c>
      <c r="C29" s="25" t="s">
        <v>142</v>
      </c>
      <c r="D29" s="25" t="s">
        <v>229</v>
      </c>
      <c r="E29" s="25" t="s">
        <v>146</v>
      </c>
      <c r="F29" s="25" t="s">
        <v>230</v>
      </c>
      <c r="G29" s="25" t="s">
        <v>487</v>
      </c>
      <c r="H29" s="25" t="s">
        <v>405</v>
      </c>
      <c r="I29" s="106">
        <v>389</v>
      </c>
      <c r="J29" s="106">
        <v>14900</v>
      </c>
      <c r="K29" s="106">
        <v>14900</v>
      </c>
      <c r="L29" s="25" t="s">
        <v>692</v>
      </c>
      <c r="M29" s="25">
        <v>60</v>
      </c>
      <c r="N29" s="25" t="s">
        <v>703</v>
      </c>
      <c r="O29" s="106">
        <v>13400</v>
      </c>
      <c r="P29" s="25">
        <v>8</v>
      </c>
      <c r="Q29" s="25">
        <v>211</v>
      </c>
      <c r="R29" s="25">
        <v>0</v>
      </c>
      <c r="S29" s="25">
        <v>3</v>
      </c>
      <c r="T29" s="106">
        <v>17386.5</v>
      </c>
      <c r="U29" s="25">
        <v>0</v>
      </c>
      <c r="V29" s="25">
        <v>161.75</v>
      </c>
      <c r="W29" s="25">
        <v>86.25</v>
      </c>
      <c r="X29" s="25">
        <v>118.5</v>
      </c>
      <c r="Y29" s="25">
        <v>118.5</v>
      </c>
      <c r="Z29" s="20">
        <f t="shared" si="17"/>
        <v>82.560483870967744</v>
      </c>
      <c r="AA29" s="30">
        <f t="shared" si="11"/>
        <v>44.695372750642676</v>
      </c>
      <c r="AB29" s="32">
        <f t="shared" si="12"/>
        <v>1.1668791946308725</v>
      </c>
      <c r="AC29" s="32">
        <f t="shared" si="13"/>
        <v>1.2975000000000001</v>
      </c>
      <c r="AD29" s="5"/>
      <c r="AE29" s="59">
        <f t="shared" si="14"/>
        <v>2173.3125</v>
      </c>
      <c r="AF29" s="59">
        <f t="shared" si="15"/>
        <v>82.400473933649295</v>
      </c>
      <c r="AG29" s="59">
        <f t="shared" si="16"/>
        <v>5795.5</v>
      </c>
      <c r="AH29" s="1"/>
      <c r="AI29" s="1"/>
      <c r="AJ29" s="1"/>
      <c r="AK29" s="1"/>
    </row>
    <row r="30" spans="1:37" s="3" customFormat="1" ht="15" x14ac:dyDescent="0.2">
      <c r="A30" s="25" t="s">
        <v>231</v>
      </c>
      <c r="B30" s="25" t="s">
        <v>141</v>
      </c>
      <c r="C30" s="25" t="s">
        <v>142</v>
      </c>
      <c r="D30" s="25" t="s">
        <v>232</v>
      </c>
      <c r="E30" s="25" t="s">
        <v>146</v>
      </c>
      <c r="F30" s="25" t="s">
        <v>207</v>
      </c>
      <c r="G30" s="25" t="s">
        <v>487</v>
      </c>
      <c r="H30" s="25" t="s">
        <v>406</v>
      </c>
      <c r="I30" s="106">
        <v>1793</v>
      </c>
      <c r="J30" s="106">
        <v>40000</v>
      </c>
      <c r="K30" s="106">
        <v>40000</v>
      </c>
      <c r="L30" s="25" t="s">
        <v>692</v>
      </c>
      <c r="M30" s="25">
        <v>80</v>
      </c>
      <c r="N30" s="25" t="s">
        <v>703</v>
      </c>
      <c r="O30" s="106">
        <v>29700</v>
      </c>
      <c r="P30" s="25">
        <v>10</v>
      </c>
      <c r="Q30" s="25">
        <v>560</v>
      </c>
      <c r="R30" s="25">
        <v>3</v>
      </c>
      <c r="S30" s="25">
        <v>3</v>
      </c>
      <c r="T30" s="106">
        <v>43591.08</v>
      </c>
      <c r="U30" s="25">
        <v>3712.08</v>
      </c>
      <c r="V30" s="25">
        <v>442.5</v>
      </c>
      <c r="W30" s="25">
        <v>0</v>
      </c>
      <c r="X30" s="25">
        <v>284.75</v>
      </c>
      <c r="Y30" s="25">
        <v>375</v>
      </c>
      <c r="Z30" s="20">
        <f t="shared" si="17"/>
        <v>84.745762711864401</v>
      </c>
      <c r="AA30" s="30">
        <f t="shared" si="11"/>
        <v>24.31181260457334</v>
      </c>
      <c r="AB30" s="32">
        <f t="shared" si="12"/>
        <v>1.089777</v>
      </c>
      <c r="AC30" s="32">
        <f t="shared" si="13"/>
        <v>1.4677131313131313</v>
      </c>
      <c r="AD30" s="5"/>
      <c r="AE30" s="59">
        <f t="shared" si="14"/>
        <v>4359.1080000000002</v>
      </c>
      <c r="AF30" s="59">
        <f t="shared" si="15"/>
        <v>77.841214285714287</v>
      </c>
      <c r="AG30" s="59">
        <f t="shared" si="16"/>
        <v>14530.36</v>
      </c>
      <c r="AH30" s="1"/>
      <c r="AI30" s="1"/>
      <c r="AJ30" s="1"/>
      <c r="AK30" s="1"/>
    </row>
    <row r="31" spans="1:37" s="3" customFormat="1" ht="15" x14ac:dyDescent="0.2">
      <c r="A31" s="25" t="s">
        <v>233</v>
      </c>
      <c r="B31" s="25" t="s">
        <v>141</v>
      </c>
      <c r="C31" s="25" t="s">
        <v>142</v>
      </c>
      <c r="D31" s="25" t="s">
        <v>234</v>
      </c>
      <c r="E31" s="25" t="s">
        <v>146</v>
      </c>
      <c r="F31" s="25" t="s">
        <v>207</v>
      </c>
      <c r="G31" s="25" t="s">
        <v>487</v>
      </c>
      <c r="H31" s="25" t="s">
        <v>407</v>
      </c>
      <c r="I31" s="106">
        <v>141</v>
      </c>
      <c r="J31" s="106">
        <v>7217</v>
      </c>
      <c r="K31" s="106">
        <v>7217</v>
      </c>
      <c r="L31" s="25" t="s">
        <v>692</v>
      </c>
      <c r="M31" s="25">
        <v>60</v>
      </c>
      <c r="N31" s="45" t="s">
        <v>750</v>
      </c>
      <c r="O31" s="106">
        <v>5600</v>
      </c>
      <c r="P31" s="25">
        <v>5</v>
      </c>
      <c r="Q31" s="25">
        <v>88</v>
      </c>
      <c r="R31" s="25">
        <v>0</v>
      </c>
      <c r="S31" s="25">
        <v>5</v>
      </c>
      <c r="T31" s="106">
        <v>7335</v>
      </c>
      <c r="U31" s="25">
        <v>0</v>
      </c>
      <c r="V31" s="25">
        <v>81.5</v>
      </c>
      <c r="W31" s="25">
        <v>0</v>
      </c>
      <c r="X31" s="25">
        <v>52.25</v>
      </c>
      <c r="Y31" s="25">
        <v>57</v>
      </c>
      <c r="Z31" s="20">
        <f t="shared" si="17"/>
        <v>69.938650306748457</v>
      </c>
      <c r="AA31" s="30">
        <f t="shared" si="11"/>
        <v>52.021276595744681</v>
      </c>
      <c r="AB31" s="32">
        <f t="shared" si="12"/>
        <v>1.016350284051545</v>
      </c>
      <c r="AC31" s="32">
        <f t="shared" si="13"/>
        <v>1.3098214285714285</v>
      </c>
      <c r="AD31" s="5"/>
      <c r="AE31" s="59">
        <f t="shared" si="14"/>
        <v>1467</v>
      </c>
      <c r="AF31" s="59">
        <f t="shared" si="15"/>
        <v>83.352272727272734</v>
      </c>
      <c r="AG31" s="59">
        <f t="shared" si="16"/>
        <v>1467</v>
      </c>
      <c r="AH31" s="1"/>
      <c r="AI31" s="1"/>
      <c r="AJ31" s="1"/>
      <c r="AK31" s="1"/>
    </row>
    <row r="32" spans="1:37" s="3" customFormat="1" ht="30" x14ac:dyDescent="0.2">
      <c r="A32" s="25" t="s">
        <v>235</v>
      </c>
      <c r="B32" s="25" t="s">
        <v>141</v>
      </c>
      <c r="C32" s="25" t="s">
        <v>142</v>
      </c>
      <c r="D32" s="25" t="s">
        <v>236</v>
      </c>
      <c r="E32" s="25" t="s">
        <v>146</v>
      </c>
      <c r="F32" s="25" t="s">
        <v>214</v>
      </c>
      <c r="G32" s="25" t="s">
        <v>487</v>
      </c>
      <c r="H32" s="25" t="s">
        <v>408</v>
      </c>
      <c r="I32" s="106">
        <v>672</v>
      </c>
      <c r="J32" s="106">
        <v>17500</v>
      </c>
      <c r="K32" s="106">
        <v>11500</v>
      </c>
      <c r="L32" s="25" t="s">
        <v>692</v>
      </c>
      <c r="M32" s="25">
        <v>0</v>
      </c>
      <c r="N32" s="25" t="s">
        <v>714</v>
      </c>
      <c r="O32" s="106">
        <v>0</v>
      </c>
      <c r="P32" s="25">
        <v>22</v>
      </c>
      <c r="Q32" s="25">
        <v>80</v>
      </c>
      <c r="R32" s="25">
        <v>6</v>
      </c>
      <c r="S32" s="25">
        <v>15</v>
      </c>
      <c r="T32" s="106">
        <v>23062</v>
      </c>
      <c r="U32" s="25">
        <v>0</v>
      </c>
      <c r="V32" s="25">
        <v>252.5</v>
      </c>
      <c r="W32" s="25">
        <v>0</v>
      </c>
      <c r="X32" s="25">
        <v>147.5</v>
      </c>
      <c r="Y32" s="25">
        <v>181</v>
      </c>
      <c r="Z32" s="20">
        <f t="shared" si="17"/>
        <v>71.683168316831683</v>
      </c>
      <c r="AA32" s="30">
        <f t="shared" si="11"/>
        <v>34.31845238095238</v>
      </c>
      <c r="AB32" s="32">
        <f t="shared" si="12"/>
        <v>2.005391304347826</v>
      </c>
      <c r="AC32" s="32" t="e">
        <f t="shared" si="13"/>
        <v>#DIV/0!</v>
      </c>
      <c r="AD32" s="5"/>
      <c r="AE32" s="59">
        <f t="shared" si="14"/>
        <v>1048.2727272727273</v>
      </c>
      <c r="AF32" s="59">
        <f t="shared" si="15"/>
        <v>288.27499999999998</v>
      </c>
      <c r="AG32" s="59">
        <f t="shared" si="16"/>
        <v>1537.4666666666667</v>
      </c>
      <c r="AH32" s="1"/>
      <c r="AI32" s="1"/>
      <c r="AJ32" s="1"/>
      <c r="AK32" s="1"/>
    </row>
    <row r="33" spans="1:37" s="3" customFormat="1" ht="30" x14ac:dyDescent="0.2">
      <c r="A33" s="25" t="s">
        <v>55</v>
      </c>
      <c r="B33" s="25" t="s">
        <v>141</v>
      </c>
      <c r="C33" s="25" t="s">
        <v>7</v>
      </c>
      <c r="D33" s="25" t="s">
        <v>56</v>
      </c>
      <c r="E33" s="25" t="s">
        <v>146</v>
      </c>
      <c r="F33" s="25" t="s">
        <v>349</v>
      </c>
      <c r="G33" s="25" t="s">
        <v>487</v>
      </c>
      <c r="H33" s="25" t="s">
        <v>348</v>
      </c>
      <c r="I33" s="106">
        <v>1887</v>
      </c>
      <c r="J33" s="106">
        <v>101000</v>
      </c>
      <c r="K33" s="106">
        <v>101000</v>
      </c>
      <c r="L33" s="25" t="s">
        <v>692</v>
      </c>
      <c r="M33" s="25">
        <v>60</v>
      </c>
      <c r="N33" s="25" t="s">
        <v>703</v>
      </c>
      <c r="O33" s="106">
        <v>1000</v>
      </c>
      <c r="P33" s="25">
        <v>81</v>
      </c>
      <c r="Q33" s="25">
        <v>355</v>
      </c>
      <c r="R33" s="25">
        <v>0</v>
      </c>
      <c r="S33" s="25">
        <v>35</v>
      </c>
      <c r="T33" s="106">
        <v>56688</v>
      </c>
      <c r="U33" s="25">
        <v>0</v>
      </c>
      <c r="V33" s="25">
        <v>563</v>
      </c>
      <c r="W33" s="25">
        <v>180.75</v>
      </c>
      <c r="X33" s="25">
        <v>406.75</v>
      </c>
      <c r="Y33" s="25">
        <v>406.75</v>
      </c>
      <c r="Z33" s="20">
        <f t="shared" si="17"/>
        <v>78.991596638655466</v>
      </c>
      <c r="AA33" s="30">
        <f t="shared" si="11"/>
        <v>30.04133545310016</v>
      </c>
      <c r="AB33" s="32">
        <f t="shared" si="12"/>
        <v>0.56126732673267332</v>
      </c>
      <c r="AC33" s="32">
        <f t="shared" si="13"/>
        <v>56.688000000000002</v>
      </c>
      <c r="AD33" s="5"/>
      <c r="AE33" s="59">
        <f t="shared" si="14"/>
        <v>699.85185185185185</v>
      </c>
      <c r="AF33" s="59">
        <f t="shared" si="15"/>
        <v>159.68450704225353</v>
      </c>
      <c r="AG33" s="59">
        <f t="shared" si="16"/>
        <v>1619.6571428571428</v>
      </c>
      <c r="AH33" s="1"/>
      <c r="AI33" s="1"/>
      <c r="AJ33" s="1"/>
      <c r="AK33" s="1"/>
    </row>
    <row r="34" spans="1:37" s="3" customFormat="1" ht="30" x14ac:dyDescent="0.2">
      <c r="A34" s="25" t="s">
        <v>66</v>
      </c>
      <c r="B34" s="25" t="s">
        <v>141</v>
      </c>
      <c r="C34" s="25" t="s">
        <v>7</v>
      </c>
      <c r="D34" s="25" t="s">
        <v>67</v>
      </c>
      <c r="E34" s="25" t="s">
        <v>146</v>
      </c>
      <c r="F34" s="25" t="s">
        <v>18</v>
      </c>
      <c r="G34" s="25" t="s">
        <v>488</v>
      </c>
      <c r="H34" s="25" t="s">
        <v>354</v>
      </c>
      <c r="I34" s="106">
        <v>232</v>
      </c>
      <c r="J34" s="106">
        <v>7109</v>
      </c>
      <c r="K34" s="106">
        <v>5742</v>
      </c>
      <c r="L34" s="25" t="s">
        <v>692</v>
      </c>
      <c r="M34" s="25">
        <v>10</v>
      </c>
      <c r="N34" s="25" t="s">
        <v>709</v>
      </c>
      <c r="O34" s="106">
        <v>0</v>
      </c>
      <c r="P34" s="25">
        <v>9</v>
      </c>
      <c r="Q34" s="25">
        <v>13</v>
      </c>
      <c r="R34" s="25">
        <v>2</v>
      </c>
      <c r="S34" s="25">
        <v>3</v>
      </c>
      <c r="T34" s="106">
        <v>4590</v>
      </c>
      <c r="U34" s="25">
        <v>0</v>
      </c>
      <c r="V34" s="25">
        <v>50.5</v>
      </c>
      <c r="W34" s="25">
        <v>0</v>
      </c>
      <c r="X34" s="25">
        <v>17.75</v>
      </c>
      <c r="Y34" s="25">
        <v>23</v>
      </c>
      <c r="Z34" s="20">
        <f t="shared" si="17"/>
        <v>45.544554455445549</v>
      </c>
      <c r="AA34" s="30">
        <f t="shared" si="11"/>
        <v>19.78448275862069</v>
      </c>
      <c r="AB34" s="32">
        <f t="shared" si="12"/>
        <v>0.79937304075235105</v>
      </c>
      <c r="AC34" s="32" t="e">
        <f t="shared" si="13"/>
        <v>#DIV/0!</v>
      </c>
      <c r="AD34" s="5" t="s">
        <v>753</v>
      </c>
      <c r="AE34" s="59">
        <f t="shared" si="14"/>
        <v>510</v>
      </c>
      <c r="AF34" s="59">
        <f t="shared" si="15"/>
        <v>353.07692307692309</v>
      </c>
      <c r="AG34" s="59">
        <f t="shared" si="16"/>
        <v>1530</v>
      </c>
      <c r="AH34" s="1"/>
      <c r="AI34" s="1"/>
      <c r="AJ34" s="1"/>
      <c r="AK34" s="1"/>
    </row>
    <row r="35" spans="1:37" s="3" customFormat="1" ht="30" x14ac:dyDescent="0.2">
      <c r="A35" s="25" t="s">
        <v>208</v>
      </c>
      <c r="B35" s="25" t="s">
        <v>141</v>
      </c>
      <c r="C35" s="24" t="s">
        <v>142</v>
      </c>
      <c r="D35" s="24" t="s">
        <v>209</v>
      </c>
      <c r="E35" s="24" t="s">
        <v>146</v>
      </c>
      <c r="F35" s="24" t="s">
        <v>207</v>
      </c>
      <c r="G35" s="24" t="s">
        <v>487</v>
      </c>
      <c r="H35" s="24" t="s">
        <v>396</v>
      </c>
      <c r="I35" s="90">
        <v>407</v>
      </c>
      <c r="J35" s="90">
        <v>16000</v>
      </c>
      <c r="K35" s="90">
        <v>8200</v>
      </c>
      <c r="L35" s="24" t="s">
        <v>693</v>
      </c>
      <c r="M35" s="24"/>
      <c r="N35" s="24" t="s">
        <v>717</v>
      </c>
      <c r="O35" s="90">
        <v>0</v>
      </c>
      <c r="P35" s="24">
        <v>25</v>
      </c>
      <c r="Q35" s="24">
        <v>59</v>
      </c>
      <c r="R35" s="24">
        <v>0</v>
      </c>
      <c r="S35" s="24">
        <v>10</v>
      </c>
      <c r="T35" s="106">
        <v>10498.5</v>
      </c>
      <c r="U35" s="25">
        <v>0</v>
      </c>
      <c r="V35" s="25">
        <v>106.5</v>
      </c>
      <c r="W35" s="25">
        <v>29.25</v>
      </c>
      <c r="X35" s="46">
        <v>60.5</v>
      </c>
      <c r="Y35" s="25">
        <v>60.5</v>
      </c>
      <c r="Z35" s="20">
        <f t="shared" si="17"/>
        <v>66.114180478821368</v>
      </c>
      <c r="AA35" s="30">
        <f t="shared" si="11"/>
        <v>25.794840294840295</v>
      </c>
      <c r="AB35" s="32">
        <f t="shared" si="12"/>
        <v>1.2803048780487805</v>
      </c>
      <c r="AC35" s="32" t="e">
        <f t="shared" si="13"/>
        <v>#DIV/0!</v>
      </c>
      <c r="AD35" s="6" t="s">
        <v>397</v>
      </c>
      <c r="AE35" s="59">
        <f t="shared" si="14"/>
        <v>419.94</v>
      </c>
      <c r="AF35" s="59">
        <f t="shared" si="15"/>
        <v>177.9406779661017</v>
      </c>
      <c r="AG35" s="59">
        <f t="shared" si="16"/>
        <v>1049.8499999999999</v>
      </c>
      <c r="AH35" s="1"/>
      <c r="AI35" s="1"/>
      <c r="AJ35" s="1"/>
      <c r="AK35" s="1"/>
    </row>
    <row r="36" spans="1:37" s="3" customFormat="1" ht="15" x14ac:dyDescent="0.2">
      <c r="A36" s="29" t="s">
        <v>245</v>
      </c>
      <c r="B36" s="25" t="s">
        <v>141</v>
      </c>
      <c r="C36" s="24" t="s">
        <v>142</v>
      </c>
      <c r="D36" s="24" t="s">
        <v>246</v>
      </c>
      <c r="E36" s="24" t="s">
        <v>146</v>
      </c>
      <c r="F36" s="24" t="s">
        <v>207</v>
      </c>
      <c r="G36" s="24" t="s">
        <v>487</v>
      </c>
      <c r="H36" s="25" t="s">
        <v>732</v>
      </c>
      <c r="I36" s="106">
        <v>1011</v>
      </c>
      <c r="J36" s="106">
        <v>20000</v>
      </c>
      <c r="K36" s="106">
        <v>18000</v>
      </c>
      <c r="L36" s="25" t="s">
        <v>692</v>
      </c>
      <c r="M36" s="25">
        <v>50</v>
      </c>
      <c r="N36" s="25" t="s">
        <v>703</v>
      </c>
      <c r="O36" s="106">
        <v>12300</v>
      </c>
      <c r="P36" s="25">
        <v>10</v>
      </c>
      <c r="Q36" s="25">
        <v>283</v>
      </c>
      <c r="R36" s="25">
        <v>0</v>
      </c>
      <c r="S36" s="25">
        <v>4</v>
      </c>
      <c r="T36" s="106">
        <v>15452</v>
      </c>
      <c r="U36" s="25">
        <v>0</v>
      </c>
      <c r="V36" s="25">
        <v>149</v>
      </c>
      <c r="W36" s="25">
        <v>62.75</v>
      </c>
      <c r="X36" s="25">
        <v>91.75</v>
      </c>
      <c r="Y36" s="25">
        <v>110</v>
      </c>
      <c r="Z36" s="20">
        <f t="shared" si="17"/>
        <v>81.582054309327035</v>
      </c>
      <c r="AA36" s="30">
        <f t="shared" si="11"/>
        <v>15.283877349159248</v>
      </c>
      <c r="AB36" s="32">
        <f t="shared" si="12"/>
        <v>0.85844444444444445</v>
      </c>
      <c r="AC36" s="32">
        <f t="shared" si="13"/>
        <v>1.2562601626016261</v>
      </c>
      <c r="AD36" s="5"/>
      <c r="AE36" s="59">
        <f t="shared" si="14"/>
        <v>1545.2</v>
      </c>
      <c r="AF36" s="59">
        <f t="shared" si="15"/>
        <v>54.600706713780916</v>
      </c>
      <c r="AG36" s="59">
        <f t="shared" si="16"/>
        <v>3863</v>
      </c>
      <c r="AH36" s="1"/>
      <c r="AI36" s="1"/>
      <c r="AJ36" s="1"/>
      <c r="AK36" s="1"/>
    </row>
    <row r="37" spans="1:37" s="3" customFormat="1" ht="15" x14ac:dyDescent="0.2">
      <c r="A37" s="29" t="s">
        <v>247</v>
      </c>
      <c r="B37" s="25" t="s">
        <v>141</v>
      </c>
      <c r="C37" s="25" t="s">
        <v>142</v>
      </c>
      <c r="D37" s="29" t="s">
        <v>248</v>
      </c>
      <c r="E37" s="25" t="s">
        <v>146</v>
      </c>
      <c r="F37" s="25" t="s">
        <v>207</v>
      </c>
      <c r="G37" s="25" t="s">
        <v>487</v>
      </c>
      <c r="H37" s="25" t="s">
        <v>733</v>
      </c>
      <c r="I37" s="106">
        <v>798</v>
      </c>
      <c r="J37" s="106">
        <v>17208</v>
      </c>
      <c r="K37" s="106">
        <v>17208</v>
      </c>
      <c r="L37" s="25" t="s">
        <v>692</v>
      </c>
      <c r="M37" s="25">
        <v>90</v>
      </c>
      <c r="N37" s="25" t="s">
        <v>703</v>
      </c>
      <c r="O37" s="106">
        <v>7600</v>
      </c>
      <c r="P37" s="25">
        <v>26</v>
      </c>
      <c r="Q37" s="25">
        <v>159</v>
      </c>
      <c r="R37" s="25">
        <v>0</v>
      </c>
      <c r="S37" s="25">
        <v>5</v>
      </c>
      <c r="T37" s="106">
        <v>14784</v>
      </c>
      <c r="U37" s="25">
        <v>0</v>
      </c>
      <c r="V37" s="25">
        <v>150.75</v>
      </c>
      <c r="W37" s="25">
        <v>39</v>
      </c>
      <c r="X37" s="25">
        <v>100.25</v>
      </c>
      <c r="Y37" s="25">
        <v>115</v>
      </c>
      <c r="Z37" s="20">
        <f t="shared" si="17"/>
        <v>81.159420289855078</v>
      </c>
      <c r="AA37" s="30">
        <f t="shared" si="11"/>
        <v>18.526315789473685</v>
      </c>
      <c r="AB37" s="32">
        <f t="shared" si="12"/>
        <v>0.85913528591352861</v>
      </c>
      <c r="AC37" s="32">
        <f t="shared" si="13"/>
        <v>1.9452631578947368</v>
      </c>
      <c r="AD37" s="7"/>
      <c r="AE37" s="59">
        <f t="shared" si="14"/>
        <v>568.61538461538464</v>
      </c>
      <c r="AF37" s="59">
        <f t="shared" si="15"/>
        <v>92.981132075471692</v>
      </c>
      <c r="AG37" s="59">
        <f t="shared" si="16"/>
        <v>2956.8</v>
      </c>
      <c r="AH37" s="1"/>
      <c r="AI37" s="1"/>
      <c r="AJ37" s="1"/>
      <c r="AK37" s="1"/>
    </row>
    <row r="38" spans="1:37" s="3" customFormat="1" ht="30" x14ac:dyDescent="0.2">
      <c r="A38" s="25" t="s">
        <v>268</v>
      </c>
      <c r="B38" s="25" t="s">
        <v>141</v>
      </c>
      <c r="C38" s="25" t="s">
        <v>142</v>
      </c>
      <c r="D38" s="25" t="s">
        <v>269</v>
      </c>
      <c r="E38" s="25" t="s">
        <v>146</v>
      </c>
      <c r="F38" s="25" t="s">
        <v>221</v>
      </c>
      <c r="G38" s="25" t="s">
        <v>487</v>
      </c>
      <c r="H38" s="25" t="s">
        <v>734</v>
      </c>
      <c r="I38" s="106">
        <v>999</v>
      </c>
      <c r="J38" s="106">
        <v>18703</v>
      </c>
      <c r="K38" s="106">
        <v>18000</v>
      </c>
      <c r="L38" s="25" t="s">
        <v>692</v>
      </c>
      <c r="M38" s="25">
        <v>40</v>
      </c>
      <c r="N38" s="25" t="s">
        <v>723</v>
      </c>
      <c r="O38" s="106">
        <v>11000</v>
      </c>
      <c r="P38" s="25">
        <v>6</v>
      </c>
      <c r="Q38" s="25">
        <v>218</v>
      </c>
      <c r="R38" s="25">
        <v>0</v>
      </c>
      <c r="S38" s="25">
        <v>3</v>
      </c>
      <c r="T38" s="106">
        <v>10106</v>
      </c>
      <c r="U38" s="25">
        <v>0</v>
      </c>
      <c r="V38" s="25">
        <v>104.25</v>
      </c>
      <c r="W38" s="25">
        <v>26.5</v>
      </c>
      <c r="X38" s="25">
        <v>60.25</v>
      </c>
      <c r="Y38" s="25">
        <v>60.25</v>
      </c>
      <c r="Z38" s="20">
        <f t="shared" si="17"/>
        <v>66.347992351816444</v>
      </c>
      <c r="AA38" s="30">
        <f t="shared" si="11"/>
        <v>10.116116116116116</v>
      </c>
      <c r="AB38" s="32">
        <f t="shared" si="12"/>
        <v>0.56144444444444441</v>
      </c>
      <c r="AC38" s="32">
        <f t="shared" si="13"/>
        <v>0.91872727272727273</v>
      </c>
      <c r="AD38" s="5"/>
      <c r="AE38" s="59">
        <f t="shared" si="14"/>
        <v>1684.3333333333333</v>
      </c>
      <c r="AF38" s="59">
        <f t="shared" si="15"/>
        <v>46.357798165137616</v>
      </c>
      <c r="AG38" s="59">
        <f t="shared" si="16"/>
        <v>3368.6666666666665</v>
      </c>
      <c r="AH38" s="1"/>
      <c r="AI38" s="1"/>
      <c r="AJ38" s="1"/>
      <c r="AK38" s="1"/>
    </row>
    <row r="39" spans="1:37" s="3" customFormat="1" ht="15" x14ac:dyDescent="0.2">
      <c r="A39" s="25" t="s">
        <v>266</v>
      </c>
      <c r="B39" s="25" t="s">
        <v>141</v>
      </c>
      <c r="C39" s="25" t="s">
        <v>142</v>
      </c>
      <c r="D39" s="25" t="s">
        <v>267</v>
      </c>
      <c r="E39" s="25" t="s">
        <v>146</v>
      </c>
      <c r="F39" s="25" t="s">
        <v>221</v>
      </c>
      <c r="G39" s="25" t="s">
        <v>487</v>
      </c>
      <c r="H39" s="25" t="s">
        <v>770</v>
      </c>
      <c r="I39" s="106">
        <v>6064</v>
      </c>
      <c r="J39" s="106">
        <v>49000</v>
      </c>
      <c r="K39" s="106">
        <v>46500</v>
      </c>
      <c r="L39" s="25" t="s">
        <v>692</v>
      </c>
      <c r="M39" s="25">
        <v>95</v>
      </c>
      <c r="N39" s="25" t="s">
        <v>703</v>
      </c>
      <c r="O39" s="106">
        <v>28900</v>
      </c>
      <c r="P39" s="25">
        <v>40</v>
      </c>
      <c r="Q39" s="25">
        <v>500</v>
      </c>
      <c r="R39" s="25">
        <v>0</v>
      </c>
      <c r="S39" s="25">
        <v>4</v>
      </c>
      <c r="T39" s="106">
        <v>39122</v>
      </c>
      <c r="U39" s="25">
        <v>653.22</v>
      </c>
      <c r="V39" s="25">
        <v>404</v>
      </c>
      <c r="W39" s="25">
        <v>75.75</v>
      </c>
      <c r="X39" s="25">
        <v>331.75</v>
      </c>
      <c r="Y39" s="25">
        <v>325</v>
      </c>
      <c r="Z39" s="20">
        <f t="shared" si="17"/>
        <v>83.533090151120376</v>
      </c>
      <c r="AA39" s="30">
        <f>T39/I39</f>
        <v>6.4515171503957784</v>
      </c>
      <c r="AB39" s="32">
        <f>T39/K39</f>
        <v>0.84133333333333338</v>
      </c>
      <c r="AC39" s="32">
        <f>T39/O39</f>
        <v>1.3537024221453287</v>
      </c>
      <c r="AD39" s="5"/>
      <c r="AE39" s="59">
        <f>T39/P39</f>
        <v>978.05</v>
      </c>
      <c r="AF39" s="59">
        <f>T39/Q39</f>
        <v>78.244</v>
      </c>
      <c r="AG39" s="59">
        <f>T39/S39</f>
        <v>9780.5</v>
      </c>
      <c r="AH39" s="1"/>
      <c r="AI39" s="1"/>
      <c r="AJ39" s="1"/>
      <c r="AK39" s="1"/>
    </row>
    <row r="40" spans="1:37" s="3" customFormat="1" ht="45" x14ac:dyDescent="0.2">
      <c r="A40" s="25" t="s">
        <v>251</v>
      </c>
      <c r="B40" s="25" t="s">
        <v>141</v>
      </c>
      <c r="C40" s="25" t="s">
        <v>142</v>
      </c>
      <c r="D40" s="25" t="s">
        <v>252</v>
      </c>
      <c r="E40" s="25" t="s">
        <v>146</v>
      </c>
      <c r="F40" s="25" t="s">
        <v>207</v>
      </c>
      <c r="G40" s="25" t="s">
        <v>487</v>
      </c>
      <c r="H40" s="25" t="s">
        <v>771</v>
      </c>
      <c r="I40" s="106">
        <v>2837</v>
      </c>
      <c r="J40" s="106">
        <v>76700</v>
      </c>
      <c r="K40" s="106">
        <v>76700</v>
      </c>
      <c r="L40" s="35"/>
      <c r="M40" s="25">
        <v>60</v>
      </c>
      <c r="N40" s="25" t="s">
        <v>707</v>
      </c>
      <c r="O40" s="106">
        <v>60000</v>
      </c>
      <c r="P40" s="25">
        <v>28</v>
      </c>
      <c r="Q40" s="25">
        <v>1152</v>
      </c>
      <c r="R40" s="25">
        <v>0</v>
      </c>
      <c r="S40" s="25">
        <v>10</v>
      </c>
      <c r="T40" s="106">
        <v>79094</v>
      </c>
      <c r="U40" s="25">
        <v>270</v>
      </c>
      <c r="V40" s="25">
        <v>773.75</v>
      </c>
      <c r="W40" s="25">
        <v>291</v>
      </c>
      <c r="X40" s="25">
        <v>688.25</v>
      </c>
      <c r="Y40" s="25">
        <v>700</v>
      </c>
      <c r="Z40" s="20">
        <f t="shared" si="17"/>
        <v>93.073491429913119</v>
      </c>
      <c r="AA40" s="30">
        <f>T40/I40</f>
        <v>27.879450123369757</v>
      </c>
      <c r="AB40" s="32">
        <f>T40/K40</f>
        <v>1.0312125162972621</v>
      </c>
      <c r="AC40" s="32">
        <f>T40/O40</f>
        <v>1.3182333333333334</v>
      </c>
      <c r="AD40" s="5"/>
      <c r="AE40" s="59">
        <f>T40/P40</f>
        <v>2824.7857142857142</v>
      </c>
      <c r="AF40" s="59">
        <f>T40/Q40</f>
        <v>68.657986111111114</v>
      </c>
      <c r="AG40" s="59">
        <f>T40/S40</f>
        <v>7909.4</v>
      </c>
      <c r="AH40" s="1"/>
      <c r="AI40" s="1"/>
      <c r="AJ40" s="1"/>
      <c r="AK40" s="1"/>
    </row>
    <row r="41" spans="1:37" s="3" customFormat="1" ht="15" x14ac:dyDescent="0.2">
      <c r="A41" s="24" t="s">
        <v>249</v>
      </c>
      <c r="B41" s="24" t="s">
        <v>141</v>
      </c>
      <c r="C41" s="24" t="s">
        <v>142</v>
      </c>
      <c r="D41" s="24" t="s">
        <v>250</v>
      </c>
      <c r="E41" s="24" t="s">
        <v>146</v>
      </c>
      <c r="F41" s="24" t="s">
        <v>207</v>
      </c>
      <c r="G41" s="24" t="s">
        <v>487</v>
      </c>
      <c r="H41" s="25" t="s">
        <v>733</v>
      </c>
      <c r="I41" s="106">
        <v>713</v>
      </c>
      <c r="J41" s="106">
        <v>17208</v>
      </c>
      <c r="K41" s="106">
        <v>17208</v>
      </c>
      <c r="L41" s="25" t="s">
        <v>692</v>
      </c>
      <c r="M41" s="25">
        <v>40</v>
      </c>
      <c r="N41" s="25" t="s">
        <v>779</v>
      </c>
      <c r="O41" s="106">
        <v>9500</v>
      </c>
      <c r="P41" s="25">
        <v>3</v>
      </c>
      <c r="Q41" s="25">
        <v>245</v>
      </c>
      <c r="R41" s="25">
        <v>0</v>
      </c>
      <c r="S41" s="25">
        <v>3</v>
      </c>
      <c r="T41" s="106">
        <v>7887</v>
      </c>
      <c r="U41" s="25">
        <v>0</v>
      </c>
      <c r="V41" s="25">
        <v>78.25</v>
      </c>
      <c r="W41" s="25">
        <v>27.5</v>
      </c>
      <c r="X41" s="25">
        <v>40.75</v>
      </c>
      <c r="Y41" s="25">
        <v>40</v>
      </c>
      <c r="Z41" s="20">
        <f t="shared" si="17"/>
        <v>63.829787234042556</v>
      </c>
      <c r="AA41" s="30">
        <f>T41/I41</f>
        <v>11.061711079943899</v>
      </c>
      <c r="AB41" s="32">
        <f>T41/K41</f>
        <v>0.45833333333333331</v>
      </c>
      <c r="AC41" s="32">
        <f>T41/O41</f>
        <v>0.83021052631578951</v>
      </c>
      <c r="AD41" s="5"/>
      <c r="AE41" s="59">
        <f>T41/P41</f>
        <v>2629</v>
      </c>
      <c r="AF41" s="59">
        <f>T41/Q41</f>
        <v>32.191836734693879</v>
      </c>
      <c r="AG41" s="59">
        <f>T41/S41</f>
        <v>2629</v>
      </c>
      <c r="AH41" s="1"/>
      <c r="AI41" s="1"/>
      <c r="AJ41" s="1"/>
      <c r="AK41" s="1"/>
    </row>
    <row r="42" spans="1:37" s="3" customFormat="1" ht="30" x14ac:dyDescent="0.2">
      <c r="A42" s="25" t="s">
        <v>243</v>
      </c>
      <c r="B42" s="25" t="s">
        <v>141</v>
      </c>
      <c r="C42" s="25" t="s">
        <v>142</v>
      </c>
      <c r="D42" s="25" t="s">
        <v>244</v>
      </c>
      <c r="E42" s="25" t="s">
        <v>146</v>
      </c>
      <c r="F42" s="25" t="s">
        <v>76</v>
      </c>
      <c r="G42" s="25" t="s">
        <v>487</v>
      </c>
      <c r="H42" s="25" t="s">
        <v>772</v>
      </c>
      <c r="I42" s="106">
        <v>10091</v>
      </c>
      <c r="J42" s="106">
        <v>87000</v>
      </c>
      <c r="K42" s="106">
        <v>70000</v>
      </c>
      <c r="L42" s="25" t="s">
        <v>692</v>
      </c>
      <c r="M42" s="25">
        <v>80</v>
      </c>
      <c r="N42" s="25" t="s">
        <v>780</v>
      </c>
      <c r="O42" s="106">
        <v>30500</v>
      </c>
      <c r="P42" s="25">
        <v>52</v>
      </c>
      <c r="Q42" s="25">
        <v>607</v>
      </c>
      <c r="R42" s="25">
        <v>0</v>
      </c>
      <c r="S42" s="25">
        <v>9</v>
      </c>
      <c r="T42" s="106">
        <v>44104</v>
      </c>
      <c r="U42" s="25">
        <v>0</v>
      </c>
      <c r="V42" s="25">
        <v>481.25</v>
      </c>
      <c r="W42" s="25">
        <v>27.5</v>
      </c>
      <c r="X42" s="25">
        <v>362.5</v>
      </c>
      <c r="Y42" s="25">
        <v>400</v>
      </c>
      <c r="Z42" s="20">
        <f t="shared" si="17"/>
        <v>84.029484029484024</v>
      </c>
      <c r="AA42" s="30">
        <f>T42/I42</f>
        <v>4.3706272916460209</v>
      </c>
      <c r="AB42" s="32">
        <f>T42/K42</f>
        <v>0.63005714285714287</v>
      </c>
      <c r="AC42" s="32">
        <f>T42/O42</f>
        <v>1.4460327868852458</v>
      </c>
      <c r="AD42" s="5"/>
      <c r="AE42" s="59">
        <f>T42/P42</f>
        <v>848.15384615384619</v>
      </c>
      <c r="AF42" s="59">
        <f>T42/Q42</f>
        <v>72.658978583196046</v>
      </c>
      <c r="AG42" s="59">
        <f>T42/S42</f>
        <v>4900.4444444444443</v>
      </c>
      <c r="AH42" s="1"/>
      <c r="AI42" s="1"/>
      <c r="AJ42" s="1"/>
      <c r="AK42" s="1"/>
    </row>
    <row r="43" spans="1:37" s="3" customFormat="1" ht="30" x14ac:dyDescent="0.2">
      <c r="A43" s="25" t="s">
        <v>459</v>
      </c>
      <c r="B43" s="25" t="s">
        <v>141</v>
      </c>
      <c r="C43" s="25" t="s">
        <v>142</v>
      </c>
      <c r="D43" s="25" t="s">
        <v>460</v>
      </c>
      <c r="E43" s="25" t="s">
        <v>146</v>
      </c>
      <c r="F43" s="25" t="s">
        <v>18</v>
      </c>
      <c r="G43" s="25" t="s">
        <v>488</v>
      </c>
      <c r="H43" s="25" t="s">
        <v>755</v>
      </c>
      <c r="I43" s="106">
        <v>694</v>
      </c>
      <c r="J43" s="106">
        <v>25600</v>
      </c>
      <c r="K43" s="106">
        <v>21600</v>
      </c>
      <c r="L43" s="33" t="s">
        <v>769</v>
      </c>
      <c r="M43" s="25">
        <v>60</v>
      </c>
      <c r="N43" s="25" t="s">
        <v>703</v>
      </c>
      <c r="O43" s="106">
        <v>0</v>
      </c>
      <c r="P43" s="25">
        <v>28</v>
      </c>
      <c r="Q43" s="25">
        <v>78</v>
      </c>
      <c r="R43" s="25">
        <v>0</v>
      </c>
      <c r="S43" s="25">
        <v>14</v>
      </c>
      <c r="T43" s="106">
        <v>4532</v>
      </c>
      <c r="U43" s="25">
        <v>0</v>
      </c>
      <c r="V43" s="25">
        <v>51.25</v>
      </c>
      <c r="W43" s="25">
        <v>0</v>
      </c>
      <c r="X43" s="25">
        <v>16.75</v>
      </c>
      <c r="Y43" s="25">
        <v>16.75</v>
      </c>
      <c r="Z43" s="20"/>
      <c r="AA43" s="30"/>
      <c r="AB43" s="32"/>
      <c r="AC43" s="32"/>
      <c r="AD43" s="5"/>
      <c r="AE43" s="59"/>
      <c r="AF43" s="59"/>
      <c r="AG43" s="59"/>
      <c r="AH43" s="1"/>
      <c r="AI43" s="1"/>
      <c r="AJ43" s="1"/>
      <c r="AK43" s="1"/>
    </row>
    <row r="44" spans="1:37" s="3" customFormat="1" ht="45" x14ac:dyDescent="0.2">
      <c r="A44" s="25" t="s">
        <v>463</v>
      </c>
      <c r="B44" s="25" t="s">
        <v>6</v>
      </c>
      <c r="C44" s="25" t="s">
        <v>142</v>
      </c>
      <c r="D44" s="25" t="s">
        <v>464</v>
      </c>
      <c r="E44" s="25" t="s">
        <v>146</v>
      </c>
      <c r="F44" s="25" t="s">
        <v>10</v>
      </c>
      <c r="G44" s="25" t="s">
        <v>488</v>
      </c>
      <c r="H44" s="25" t="s">
        <v>756</v>
      </c>
      <c r="I44" s="106">
        <v>10045</v>
      </c>
      <c r="J44" s="106">
        <v>85824</v>
      </c>
      <c r="K44" s="106">
        <v>85824</v>
      </c>
      <c r="L44" s="34" t="s">
        <v>762</v>
      </c>
      <c r="M44" s="25"/>
      <c r="N44" s="25"/>
      <c r="O44" s="106">
        <v>0</v>
      </c>
      <c r="P44" s="25">
        <v>6</v>
      </c>
      <c r="Q44" s="25">
        <v>1393</v>
      </c>
      <c r="R44" s="25">
        <v>0</v>
      </c>
      <c r="S44" s="25">
        <v>5</v>
      </c>
      <c r="T44" s="106">
        <v>5896</v>
      </c>
      <c r="U44" s="25">
        <v>0</v>
      </c>
      <c r="V44" s="25">
        <v>66.75</v>
      </c>
      <c r="W44" s="25">
        <v>0</v>
      </c>
      <c r="X44" s="25">
        <v>0</v>
      </c>
      <c r="Y44" s="25">
        <v>0</v>
      </c>
      <c r="Z44" s="20"/>
      <c r="AA44" s="30"/>
      <c r="AB44" s="32"/>
      <c r="AC44" s="32"/>
      <c r="AD44" s="5"/>
      <c r="AE44" s="59"/>
      <c r="AF44" s="59"/>
      <c r="AG44" s="59"/>
      <c r="AH44" s="1"/>
      <c r="AI44" s="1"/>
      <c r="AJ44" s="1"/>
      <c r="AK44" s="1"/>
    </row>
    <row r="45" spans="1:37" s="3" customFormat="1" ht="45" x14ac:dyDescent="0.2">
      <c r="A45" s="25" t="s">
        <v>465</v>
      </c>
      <c r="B45" s="25" t="s">
        <v>6</v>
      </c>
      <c r="C45" s="25" t="s">
        <v>142</v>
      </c>
      <c r="D45" s="25" t="s">
        <v>466</v>
      </c>
      <c r="E45" s="25" t="s">
        <v>146</v>
      </c>
      <c r="F45" s="25" t="s">
        <v>10</v>
      </c>
      <c r="G45" s="25" t="s">
        <v>488</v>
      </c>
      <c r="H45" s="25" t="s">
        <v>773</v>
      </c>
      <c r="I45" s="106">
        <v>10095</v>
      </c>
      <c r="J45" s="106">
        <v>130000</v>
      </c>
      <c r="K45" s="106">
        <v>125000</v>
      </c>
      <c r="L45" s="34" t="s">
        <v>762</v>
      </c>
      <c r="M45" s="25"/>
      <c r="N45" s="25"/>
      <c r="O45" s="106">
        <v>0</v>
      </c>
      <c r="P45" s="25">
        <v>129</v>
      </c>
      <c r="Q45" s="25">
        <v>986</v>
      </c>
      <c r="R45" s="25">
        <v>1</v>
      </c>
      <c r="S45" s="25">
        <v>17</v>
      </c>
      <c r="T45" s="106">
        <v>9460</v>
      </c>
      <c r="U45" s="25">
        <v>0</v>
      </c>
      <c r="V45" s="25">
        <v>107.25</v>
      </c>
      <c r="W45" s="25">
        <v>0</v>
      </c>
      <c r="X45" s="25">
        <v>0</v>
      </c>
      <c r="Y45" s="25">
        <v>0</v>
      </c>
      <c r="Z45" s="20"/>
      <c r="AA45" s="30"/>
      <c r="AB45" s="32"/>
      <c r="AC45" s="32"/>
      <c r="AD45" s="5"/>
      <c r="AE45" s="59"/>
      <c r="AF45" s="59"/>
      <c r="AG45" s="59"/>
      <c r="AH45" s="1"/>
      <c r="AI45" s="1"/>
      <c r="AJ45" s="1"/>
      <c r="AK45" s="1"/>
    </row>
    <row r="46" spans="1:37" s="3" customFormat="1" ht="45" x14ac:dyDescent="0.2">
      <c r="A46" s="25" t="s">
        <v>270</v>
      </c>
      <c r="B46" s="25" t="s">
        <v>141</v>
      </c>
      <c r="C46" s="25" t="s">
        <v>142</v>
      </c>
      <c r="D46" s="25" t="s">
        <v>467</v>
      </c>
      <c r="E46" s="25" t="s">
        <v>146</v>
      </c>
      <c r="F46" s="25" t="s">
        <v>468</v>
      </c>
      <c r="G46" s="25" t="s">
        <v>488</v>
      </c>
      <c r="H46" s="25" t="s">
        <v>781</v>
      </c>
      <c r="I46" s="106">
        <v>28616</v>
      </c>
      <c r="J46" s="106">
        <v>154800</v>
      </c>
      <c r="K46" s="106">
        <v>154800</v>
      </c>
      <c r="L46" s="34" t="s">
        <v>762</v>
      </c>
      <c r="M46" s="25"/>
      <c r="N46" s="25"/>
      <c r="O46" s="106">
        <v>0</v>
      </c>
      <c r="P46" s="25">
        <v>42</v>
      </c>
      <c r="Q46" s="25">
        <v>1714</v>
      </c>
      <c r="R46" s="25">
        <v>1</v>
      </c>
      <c r="S46" s="25">
        <v>15</v>
      </c>
      <c r="T46" s="106">
        <v>8540</v>
      </c>
      <c r="U46" s="25"/>
      <c r="V46" s="25">
        <v>150</v>
      </c>
      <c r="W46" s="25">
        <v>0</v>
      </c>
      <c r="X46" s="25">
        <v>0</v>
      </c>
      <c r="Y46" s="25">
        <v>0</v>
      </c>
      <c r="Z46" s="20"/>
      <c r="AA46" s="30"/>
      <c r="AB46" s="32"/>
      <c r="AC46" s="32"/>
      <c r="AD46" s="5"/>
      <c r="AE46" s="59"/>
      <c r="AF46" s="59"/>
      <c r="AG46" s="59"/>
      <c r="AH46" s="1"/>
      <c r="AI46" s="1"/>
      <c r="AJ46" s="1"/>
      <c r="AK46" s="1"/>
    </row>
    <row r="47" spans="1:37" s="3" customFormat="1" ht="45" x14ac:dyDescent="0.2">
      <c r="A47" s="25" t="s">
        <v>70</v>
      </c>
      <c r="B47" s="25" t="s">
        <v>141</v>
      </c>
      <c r="C47" s="25" t="s">
        <v>7</v>
      </c>
      <c r="D47" s="25" t="s">
        <v>71</v>
      </c>
      <c r="E47" s="25" t="s">
        <v>146</v>
      </c>
      <c r="F47" s="25" t="s">
        <v>10</v>
      </c>
      <c r="G47" s="25" t="s">
        <v>487</v>
      </c>
      <c r="H47" s="25" t="s">
        <v>357</v>
      </c>
      <c r="I47" s="106">
        <v>749</v>
      </c>
      <c r="J47" s="106">
        <v>16699</v>
      </c>
      <c r="K47" s="106">
        <v>16699</v>
      </c>
      <c r="L47" s="34" t="s">
        <v>763</v>
      </c>
      <c r="M47" s="25">
        <v>10</v>
      </c>
      <c r="N47" s="25" t="s">
        <v>703</v>
      </c>
      <c r="O47" s="106">
        <v>0</v>
      </c>
      <c r="P47" s="25">
        <v>3</v>
      </c>
      <c r="Q47" s="25">
        <v>290</v>
      </c>
      <c r="R47" s="25">
        <v>0</v>
      </c>
      <c r="S47" s="25">
        <v>3</v>
      </c>
      <c r="T47" s="106">
        <v>15075</v>
      </c>
      <c r="U47" s="25">
        <v>0</v>
      </c>
      <c r="V47" s="25">
        <v>167.5</v>
      </c>
      <c r="W47" s="25">
        <v>0</v>
      </c>
      <c r="X47" s="25">
        <v>111.5</v>
      </c>
      <c r="Y47" s="25">
        <v>111.5</v>
      </c>
      <c r="Z47" s="20"/>
      <c r="AA47" s="30"/>
      <c r="AB47" s="32"/>
      <c r="AC47" s="32"/>
      <c r="AD47" s="5"/>
      <c r="AE47" s="59"/>
      <c r="AF47" s="59"/>
      <c r="AG47" s="59"/>
      <c r="AH47" s="1"/>
      <c r="AI47" s="1"/>
      <c r="AJ47" s="1"/>
      <c r="AK47" s="1"/>
    </row>
    <row r="48" spans="1:37" s="3" customFormat="1" ht="45" x14ac:dyDescent="0.2">
      <c r="A48" s="25" t="s">
        <v>455</v>
      </c>
      <c r="B48" s="25" t="s">
        <v>141</v>
      </c>
      <c r="C48" s="25" t="s">
        <v>142</v>
      </c>
      <c r="D48" s="25" t="s">
        <v>456</v>
      </c>
      <c r="E48" s="25" t="s">
        <v>146</v>
      </c>
      <c r="F48" s="25" t="s">
        <v>10</v>
      </c>
      <c r="G48" s="25" t="s">
        <v>488</v>
      </c>
      <c r="H48" s="25" t="s">
        <v>774</v>
      </c>
      <c r="I48" s="106">
        <v>5826</v>
      </c>
      <c r="J48" s="106">
        <v>69100</v>
      </c>
      <c r="K48" s="106">
        <v>69100</v>
      </c>
      <c r="L48" s="34" t="s">
        <v>762</v>
      </c>
      <c r="M48" s="25"/>
      <c r="N48" s="25"/>
      <c r="O48" s="106">
        <v>0</v>
      </c>
      <c r="P48" s="25">
        <v>30</v>
      </c>
      <c r="Q48" s="25">
        <v>1193</v>
      </c>
      <c r="R48" s="25">
        <v>1</v>
      </c>
      <c r="S48" s="25">
        <v>8</v>
      </c>
      <c r="T48" s="106">
        <v>6908</v>
      </c>
      <c r="U48" s="25">
        <v>0</v>
      </c>
      <c r="V48" s="25">
        <v>78.5</v>
      </c>
      <c r="W48" s="25">
        <v>0</v>
      </c>
      <c r="X48" s="25">
        <v>6</v>
      </c>
      <c r="Y48" s="25">
        <v>8</v>
      </c>
      <c r="Z48" s="20"/>
      <c r="AA48" s="30"/>
      <c r="AB48" s="32"/>
      <c r="AC48" s="32"/>
      <c r="AD48" s="5"/>
      <c r="AE48" s="59"/>
      <c r="AF48" s="59"/>
      <c r="AG48" s="59"/>
      <c r="AH48" s="1"/>
      <c r="AI48" s="1"/>
      <c r="AJ48" s="1"/>
      <c r="AK48" s="1"/>
    </row>
    <row r="49" spans="1:37" s="3" customFormat="1" ht="45" x14ac:dyDescent="0.2">
      <c r="A49" s="25" t="s">
        <v>457</v>
      </c>
      <c r="B49" s="25" t="s">
        <v>141</v>
      </c>
      <c r="C49" s="25" t="s">
        <v>142</v>
      </c>
      <c r="D49" s="25" t="s">
        <v>458</v>
      </c>
      <c r="E49" s="25" t="s">
        <v>146</v>
      </c>
      <c r="F49" s="25" t="s">
        <v>207</v>
      </c>
      <c r="G49" s="25" t="s">
        <v>488</v>
      </c>
      <c r="H49" s="25" t="s">
        <v>775</v>
      </c>
      <c r="I49" s="106">
        <v>49685</v>
      </c>
      <c r="J49" s="106">
        <v>202203</v>
      </c>
      <c r="K49" s="106">
        <v>174200</v>
      </c>
      <c r="L49" s="34" t="s">
        <v>762</v>
      </c>
      <c r="M49" s="25"/>
      <c r="N49" s="25"/>
      <c r="O49" s="106">
        <v>0</v>
      </c>
      <c r="P49" s="24">
        <v>48</v>
      </c>
      <c r="Q49" s="24">
        <v>2553</v>
      </c>
      <c r="R49" s="25">
        <v>4</v>
      </c>
      <c r="S49" s="25">
        <v>14</v>
      </c>
      <c r="T49" s="106">
        <v>6996</v>
      </c>
      <c r="U49" s="25">
        <v>0</v>
      </c>
      <c r="V49" s="25">
        <v>79.25</v>
      </c>
      <c r="W49" s="25">
        <v>0</v>
      </c>
      <c r="X49" s="25">
        <v>27.5</v>
      </c>
      <c r="Y49" s="25">
        <v>28</v>
      </c>
      <c r="Z49" s="20"/>
      <c r="AA49" s="30"/>
      <c r="AB49" s="32"/>
      <c r="AC49" s="32"/>
      <c r="AD49" s="5"/>
      <c r="AE49" s="59"/>
      <c r="AF49" s="59"/>
      <c r="AG49" s="59"/>
      <c r="AH49" s="1"/>
      <c r="AI49" s="1"/>
      <c r="AJ49" s="1"/>
      <c r="AK49" s="1"/>
    </row>
    <row r="50" spans="1:37" s="3" customFormat="1" ht="15" x14ac:dyDescent="0.2">
      <c r="A50" s="28"/>
      <c r="B50" s="28"/>
      <c r="C50" s="28"/>
      <c r="D50" s="28"/>
      <c r="E50" s="28"/>
      <c r="F50" s="28"/>
      <c r="G50" s="28"/>
      <c r="H50" s="35"/>
      <c r="I50" s="105"/>
      <c r="J50" s="105"/>
      <c r="K50" s="105"/>
      <c r="L50" s="35"/>
      <c r="M50" s="28"/>
      <c r="N50" s="28"/>
      <c r="O50" s="111"/>
      <c r="P50" s="28"/>
      <c r="Q50" s="28"/>
      <c r="R50" s="28"/>
      <c r="S50" s="28"/>
      <c r="T50" s="111"/>
      <c r="U50" s="28"/>
      <c r="V50" s="28"/>
      <c r="W50" s="28"/>
      <c r="X50" s="28"/>
      <c r="Y50" s="28"/>
      <c r="Z50" s="20"/>
      <c r="AA50" s="30"/>
      <c r="AB50" s="32"/>
      <c r="AC50" s="32"/>
      <c r="AD50" s="5"/>
      <c r="AE50" s="59"/>
      <c r="AF50" s="59"/>
      <c r="AG50" s="59"/>
      <c r="AH50" s="1"/>
      <c r="AI50" s="1"/>
      <c r="AJ50" s="1"/>
      <c r="AK50" s="1"/>
    </row>
    <row r="51" spans="1:37" s="3" customFormat="1" ht="15" x14ac:dyDescent="0.2">
      <c r="A51" s="35"/>
      <c r="B51" s="35"/>
      <c r="C51" s="28"/>
      <c r="D51" s="28"/>
      <c r="E51" s="28"/>
      <c r="F51" s="28"/>
      <c r="G51" s="28"/>
      <c r="H51" s="35"/>
      <c r="I51" s="105"/>
      <c r="J51" s="105"/>
      <c r="K51" s="105"/>
      <c r="L51" s="35"/>
      <c r="M51" s="28"/>
      <c r="N51" s="28"/>
      <c r="O51" s="111"/>
      <c r="P51" s="28"/>
      <c r="Q51" s="28"/>
      <c r="R51" s="28"/>
      <c r="S51" s="28"/>
      <c r="T51" s="111"/>
      <c r="U51" s="28"/>
      <c r="V51" s="28"/>
      <c r="W51" s="28"/>
      <c r="X51" s="28"/>
      <c r="Y51" s="28"/>
      <c r="Z51" s="20"/>
      <c r="AA51" s="30"/>
      <c r="AB51" s="32"/>
      <c r="AC51" s="32"/>
      <c r="AD51" s="5"/>
      <c r="AE51" s="59"/>
      <c r="AF51" s="59"/>
      <c r="AG51" s="59"/>
      <c r="AH51" s="1"/>
      <c r="AI51" s="1"/>
      <c r="AJ51" s="1"/>
      <c r="AK51" s="1"/>
    </row>
    <row r="52" spans="1:37" s="3" customFormat="1" ht="15" x14ac:dyDescent="0.2">
      <c r="A52" s="35"/>
      <c r="B52" s="35"/>
      <c r="C52" s="28"/>
      <c r="D52" s="28"/>
      <c r="E52" s="28"/>
      <c r="F52" s="28"/>
      <c r="G52" s="28"/>
      <c r="H52" s="35"/>
      <c r="I52" s="105"/>
      <c r="J52" s="105"/>
      <c r="K52" s="105"/>
      <c r="L52" s="35"/>
      <c r="M52" s="28"/>
      <c r="N52" s="28"/>
      <c r="O52" s="111"/>
      <c r="P52" s="28"/>
      <c r="Q52" s="28"/>
      <c r="R52" s="28"/>
      <c r="S52" s="28"/>
      <c r="T52" s="111"/>
      <c r="U52" s="28"/>
      <c r="V52" s="28"/>
      <c r="W52" s="28"/>
      <c r="X52" s="28"/>
      <c r="Y52" s="28"/>
      <c r="Z52" s="20"/>
      <c r="AA52" s="30"/>
      <c r="AB52" s="32"/>
      <c r="AC52" s="32"/>
      <c r="AD52" s="5"/>
      <c r="AE52" s="59"/>
      <c r="AF52" s="59"/>
      <c r="AG52" s="59"/>
      <c r="AH52" s="1"/>
      <c r="AI52" s="1"/>
      <c r="AJ52" s="1"/>
      <c r="AK52" s="1"/>
    </row>
    <row r="53" spans="1:37" s="3" customFormat="1" ht="18" x14ac:dyDescent="0.2">
      <c r="A53" s="38"/>
      <c r="B53" s="38"/>
      <c r="C53" s="38"/>
      <c r="D53" s="38"/>
      <c r="E53" s="47" t="s">
        <v>814</v>
      </c>
      <c r="F53" s="47"/>
      <c r="G53" s="38"/>
      <c r="H53" s="38"/>
      <c r="I53" s="132">
        <f>SUM(I17:I42)</f>
        <v>52517</v>
      </c>
      <c r="J53" s="132">
        <f t="shared" ref="J53:Y53" si="18">SUM(J17:J42)</f>
        <v>1055952</v>
      </c>
      <c r="K53" s="132">
        <f t="shared" si="18"/>
        <v>998887</v>
      </c>
      <c r="L53" s="132"/>
      <c r="M53" s="132"/>
      <c r="N53" s="132"/>
      <c r="O53" s="132">
        <f t="shared" si="18"/>
        <v>361152</v>
      </c>
      <c r="P53" s="132">
        <f t="shared" si="18"/>
        <v>767</v>
      </c>
      <c r="Q53" s="132">
        <f t="shared" si="18"/>
        <v>8163</v>
      </c>
      <c r="R53" s="132">
        <f t="shared" si="18"/>
        <v>20</v>
      </c>
      <c r="S53" s="132">
        <f t="shared" si="18"/>
        <v>284</v>
      </c>
      <c r="T53" s="132">
        <f t="shared" si="18"/>
        <v>807178.08000000007</v>
      </c>
      <c r="U53" s="132">
        <f t="shared" si="18"/>
        <v>5175.3</v>
      </c>
      <c r="V53" s="132">
        <f t="shared" si="18"/>
        <v>8240.25</v>
      </c>
      <c r="W53" s="132">
        <f t="shared" si="18"/>
        <v>2246.75</v>
      </c>
      <c r="X53" s="132">
        <f t="shared" si="18"/>
        <v>5421.5</v>
      </c>
      <c r="Y53" s="132">
        <f t="shared" si="18"/>
        <v>5990.75</v>
      </c>
      <c r="Z53" s="20"/>
      <c r="AA53" s="30"/>
      <c r="AB53" s="32"/>
      <c r="AC53" s="32"/>
      <c r="AE53" s="59"/>
      <c r="AF53" s="59"/>
      <c r="AG53" s="59"/>
    </row>
    <row r="54" spans="1:37" s="3" customFormat="1" ht="18" x14ac:dyDescent="0.2">
      <c r="A54" s="38"/>
      <c r="B54" s="38"/>
      <c r="C54" s="38"/>
      <c r="D54" s="38"/>
      <c r="E54" s="38"/>
      <c r="F54" s="39" t="s">
        <v>815</v>
      </c>
      <c r="G54" s="38"/>
      <c r="H54" s="36"/>
      <c r="I54" s="132">
        <f>SUM(I17:I49)</f>
        <v>158227</v>
      </c>
      <c r="J54" s="132">
        <f>SUM(J17:J49)</f>
        <v>1740178</v>
      </c>
      <c r="K54" s="132">
        <f>SUM(K17:K49)</f>
        <v>1646110</v>
      </c>
      <c r="L54" s="47"/>
      <c r="M54" s="47"/>
      <c r="N54" s="47"/>
      <c r="O54" s="132">
        <f t="shared" ref="O54:U54" si="19">SUM(O17:O49)</f>
        <v>361152</v>
      </c>
      <c r="P54" s="47">
        <f t="shared" si="19"/>
        <v>1053</v>
      </c>
      <c r="Q54" s="47">
        <f t="shared" si="19"/>
        <v>16370</v>
      </c>
      <c r="R54" s="47">
        <f t="shared" si="19"/>
        <v>27</v>
      </c>
      <c r="S54" s="47">
        <f t="shared" si="19"/>
        <v>360</v>
      </c>
      <c r="T54" s="132">
        <f t="shared" si="19"/>
        <v>864585.08000000007</v>
      </c>
      <c r="U54" s="47">
        <f t="shared" si="19"/>
        <v>5175.3</v>
      </c>
      <c r="V54" s="47">
        <f>SUM(V17:V42)</f>
        <v>8240.25</v>
      </c>
      <c r="W54" s="47">
        <f t="shared" ref="W54:Y54" si="20">SUM(W17:W42)</f>
        <v>2246.75</v>
      </c>
      <c r="X54" s="47">
        <f t="shared" si="20"/>
        <v>5421.5</v>
      </c>
      <c r="Y54" s="47">
        <f t="shared" si="20"/>
        <v>5990.75</v>
      </c>
      <c r="Z54" s="68">
        <f>(Y54+W54)/(V54+W54)*100</f>
        <v>78.549632878802328</v>
      </c>
      <c r="AA54" s="77">
        <f>T54/I54</f>
        <v>5.464206993749487</v>
      </c>
      <c r="AB54" s="73">
        <f>T54/K54</f>
        <v>0.52522922526441129</v>
      </c>
      <c r="AC54" s="73">
        <f>T54/O54</f>
        <v>2.3939645357079571</v>
      </c>
      <c r="AD54" s="12"/>
      <c r="AE54" s="80">
        <f>T54/P54</f>
        <v>821.06845204178546</v>
      </c>
      <c r="AF54" s="80">
        <f>T54/Q54</f>
        <v>52.815215638362865</v>
      </c>
      <c r="AG54" s="80">
        <f>T54/S54</f>
        <v>2401.6252222222224</v>
      </c>
    </row>
    <row r="55" spans="1:37" s="3" customFormat="1" ht="15" x14ac:dyDescent="0.2">
      <c r="A55" s="38"/>
      <c r="B55" s="38"/>
      <c r="C55" s="38"/>
      <c r="D55" s="38"/>
      <c r="E55" s="38"/>
      <c r="F55" s="38"/>
      <c r="G55" s="38"/>
      <c r="H55" s="37" t="s">
        <v>783</v>
      </c>
      <c r="I55" s="130"/>
      <c r="J55" s="130"/>
      <c r="K55" s="130"/>
      <c r="L55" s="38"/>
      <c r="M55" s="38"/>
      <c r="N55" s="38"/>
      <c r="O55" s="130"/>
      <c r="P55" s="38"/>
      <c r="Q55" s="38"/>
      <c r="R55" s="38"/>
      <c r="S55" s="38"/>
      <c r="T55" s="130"/>
      <c r="U55" s="38"/>
      <c r="V55" s="38"/>
      <c r="W55" s="38"/>
      <c r="X55" s="38"/>
      <c r="Y55" s="38"/>
      <c r="Z55" s="67"/>
      <c r="AA55" s="67"/>
      <c r="AB55" s="72"/>
      <c r="AC55" s="72"/>
      <c r="AE55" s="38"/>
      <c r="AF55" s="38"/>
      <c r="AG55" s="38"/>
    </row>
    <row r="56" spans="1:37" s="3" customFormat="1" ht="31.5" x14ac:dyDescent="0.2">
      <c r="A56" s="38"/>
      <c r="B56" s="38"/>
      <c r="C56" s="38"/>
      <c r="D56" s="38"/>
      <c r="E56" s="38"/>
      <c r="F56" s="38"/>
      <c r="G56" s="38"/>
      <c r="H56" s="38"/>
      <c r="I56" s="130"/>
      <c r="J56" s="130"/>
      <c r="K56" s="130"/>
      <c r="L56" s="38"/>
      <c r="M56" s="38"/>
      <c r="N56" s="38"/>
      <c r="O56" s="130"/>
      <c r="P56" s="38"/>
      <c r="Q56" s="38"/>
      <c r="R56" s="38"/>
      <c r="S56" s="38"/>
      <c r="T56" s="141" t="s">
        <v>801</v>
      </c>
      <c r="U56" s="23">
        <f>SUM(V17:V49,W17:W49)</f>
        <v>11187.5</v>
      </c>
      <c r="V56" s="38"/>
      <c r="W56" s="38"/>
      <c r="X56" s="40" t="s">
        <v>768</v>
      </c>
      <c r="Y56" s="84" t="s">
        <v>744</v>
      </c>
      <c r="Z56" s="69">
        <f>(Y53+W53)/(V53+W53)*100</f>
        <v>78.549632878802328</v>
      </c>
      <c r="AA56" s="150">
        <f>T53/I53</f>
        <v>15.369843669668871</v>
      </c>
      <c r="AB56" s="151">
        <f>T53/K53</f>
        <v>0.80807747022435983</v>
      </c>
      <c r="AC56" s="151">
        <f>T53/O53</f>
        <v>2.2350093035619354</v>
      </c>
      <c r="AD56" s="10"/>
      <c r="AE56" s="152">
        <f>T53/P53</f>
        <v>1052.3834159061278</v>
      </c>
      <c r="AF56" s="152">
        <f>T53/Q53</f>
        <v>98.882528482175687</v>
      </c>
      <c r="AG56" s="152">
        <f>T53/S53</f>
        <v>2842.1763380281691</v>
      </c>
    </row>
    <row r="57" spans="1:37" s="3" customFormat="1" ht="31.5" x14ac:dyDescent="0.2">
      <c r="A57" s="38"/>
      <c r="B57" s="38"/>
      <c r="C57" s="38"/>
      <c r="D57" s="38"/>
      <c r="E57" s="38"/>
      <c r="F57" s="38"/>
      <c r="G57" s="38"/>
      <c r="H57" s="38"/>
      <c r="I57" s="130"/>
      <c r="J57" s="130"/>
      <c r="K57" s="130"/>
      <c r="L57" s="38"/>
      <c r="M57" s="38"/>
      <c r="N57" s="38"/>
      <c r="O57" s="130"/>
      <c r="P57" s="38"/>
      <c r="Q57" s="38"/>
      <c r="R57" s="38"/>
      <c r="S57" s="38"/>
      <c r="T57" s="127" t="s">
        <v>806</v>
      </c>
      <c r="U57" s="24">
        <f>SUM(Y17:Y49,W17:W49)</f>
        <v>8401.75</v>
      </c>
      <c r="V57" s="38"/>
      <c r="W57" s="38"/>
      <c r="X57" s="36"/>
      <c r="Y57" s="84" t="s">
        <v>745</v>
      </c>
      <c r="Z57" s="69">
        <f>_xlfn.STDEV.S(Z17:Z42)</f>
        <v>10.794625808810181</v>
      </c>
      <c r="AA57" s="69">
        <f>_xlfn.STDEV.S(AA17:AA42)</f>
        <v>19.493959376852345</v>
      </c>
      <c r="AB57" s="74">
        <f t="shared" ref="AB57:AG57" si="21">_xlfn.STDEV.S(AB17:AB42)</f>
        <v>0.46891392793914205</v>
      </c>
      <c r="AC57" s="74">
        <f>_xlfn.STDEV.S(AC17:AC31,AC33,AC36:AC42)</f>
        <v>15.767018016718506</v>
      </c>
      <c r="AD57" s="10"/>
      <c r="AE57" s="81">
        <f t="shared" si="21"/>
        <v>4759.4684428863211</v>
      </c>
      <c r="AF57" s="81">
        <f t="shared" si="21"/>
        <v>110.46536768037947</v>
      </c>
      <c r="AG57" s="81">
        <f t="shared" si="21"/>
        <v>3760.4987126156166</v>
      </c>
    </row>
    <row r="58" spans="1:37" s="3" customFormat="1" ht="18" x14ac:dyDescent="0.2">
      <c r="A58" s="38"/>
      <c r="B58" s="38"/>
      <c r="C58" s="38"/>
      <c r="D58" s="38"/>
      <c r="E58" s="38"/>
      <c r="F58" s="38"/>
      <c r="G58" s="38"/>
      <c r="H58" s="38"/>
      <c r="I58" s="130"/>
      <c r="J58" s="130"/>
      <c r="K58" s="130"/>
      <c r="L58" s="38"/>
      <c r="M58" s="38"/>
      <c r="N58" s="38"/>
      <c r="O58" s="130"/>
      <c r="P58" s="38"/>
      <c r="Q58" s="38"/>
      <c r="R58" s="38"/>
      <c r="S58" s="38"/>
      <c r="T58" s="130"/>
      <c r="U58" s="38"/>
      <c r="V58" s="38"/>
      <c r="W58" s="38"/>
      <c r="X58" s="41"/>
      <c r="Y58" s="85" t="s">
        <v>746</v>
      </c>
      <c r="Z58" s="69">
        <f>MIN(Z17:Z42)</f>
        <v>45.544554455445549</v>
      </c>
      <c r="AA58" s="69">
        <f t="shared" ref="AA58:AG58" si="22">MIN(AA17:AA42)</f>
        <v>4.3706272916460209</v>
      </c>
      <c r="AB58" s="74">
        <f t="shared" si="22"/>
        <v>0.43014541387024607</v>
      </c>
      <c r="AC58" s="74">
        <f>MIN(AC17:AC31,AC33,AC36:AC42)</f>
        <v>0.66192105263157897</v>
      </c>
      <c r="AD58" s="10"/>
      <c r="AE58" s="81">
        <f t="shared" si="22"/>
        <v>419.94</v>
      </c>
      <c r="AF58" s="81">
        <f t="shared" si="22"/>
        <v>32.191836734693879</v>
      </c>
      <c r="AG58" s="81">
        <f t="shared" si="22"/>
        <v>1049.8499999999999</v>
      </c>
    </row>
    <row r="59" spans="1:37" s="3" customFormat="1" ht="18" x14ac:dyDescent="0.2">
      <c r="A59" s="38"/>
      <c r="B59" s="38"/>
      <c r="C59" s="38"/>
      <c r="D59" s="38"/>
      <c r="E59" s="38"/>
      <c r="F59" s="38"/>
      <c r="G59" s="38"/>
      <c r="H59" s="38"/>
      <c r="I59" s="130"/>
      <c r="J59" s="130"/>
      <c r="K59" s="130"/>
      <c r="L59" s="38"/>
      <c r="M59" s="38"/>
      <c r="N59" s="38"/>
      <c r="O59" s="130"/>
      <c r="P59" s="38"/>
      <c r="Q59" s="38"/>
      <c r="R59" s="38"/>
      <c r="S59" s="38"/>
      <c r="T59" s="130"/>
      <c r="U59" s="38"/>
      <c r="V59" s="38"/>
      <c r="W59" s="38"/>
      <c r="X59" s="42"/>
      <c r="Y59" s="86" t="s">
        <v>747</v>
      </c>
      <c r="Z59" s="69">
        <f>MAX(Z17:Z42)</f>
        <v>93.073491429913119</v>
      </c>
      <c r="AA59" s="69">
        <f t="shared" ref="AA59:AG59" si="23">MAX(AA17:AA42)</f>
        <v>94.544827586206893</v>
      </c>
      <c r="AB59" s="74">
        <f t="shared" si="23"/>
        <v>2.0984233889484156</v>
      </c>
      <c r="AC59" s="74">
        <f>MAX(AC17:AC31,AC33,AC36:AC42)</f>
        <v>56.688000000000002</v>
      </c>
      <c r="AD59" s="10"/>
      <c r="AE59" s="81">
        <f t="shared" si="23"/>
        <v>20045</v>
      </c>
      <c r="AF59" s="81">
        <f t="shared" si="23"/>
        <v>466.04399999999998</v>
      </c>
      <c r="AG59" s="81">
        <f t="shared" si="23"/>
        <v>14530.36</v>
      </c>
    </row>
    <row r="60" spans="1:37" s="3" customFormat="1" ht="34.5" x14ac:dyDescent="0.45">
      <c r="A60" s="38"/>
      <c r="B60" s="48" t="s">
        <v>803</v>
      </c>
      <c r="C60" s="38"/>
      <c r="D60" s="38"/>
      <c r="E60" s="38"/>
      <c r="F60" s="38"/>
      <c r="G60" s="38"/>
      <c r="H60" s="38"/>
      <c r="I60" s="130"/>
      <c r="J60" s="130"/>
      <c r="K60" s="130"/>
      <c r="L60" s="38"/>
      <c r="M60" s="38"/>
      <c r="N60" s="38"/>
      <c r="O60" s="130"/>
      <c r="P60" s="38"/>
      <c r="Q60" s="38"/>
      <c r="R60" s="38"/>
      <c r="S60" s="38"/>
      <c r="T60" s="130"/>
      <c r="U60" s="38"/>
      <c r="V60" s="38"/>
      <c r="W60" s="38"/>
      <c r="X60" s="38"/>
      <c r="Y60" s="38"/>
      <c r="Z60" s="20"/>
      <c r="AA60" s="67"/>
      <c r="AB60" s="72"/>
      <c r="AC60" s="72"/>
      <c r="AE60" s="38"/>
      <c r="AF60" s="38"/>
      <c r="AG60" s="38"/>
    </row>
    <row r="62" spans="1:37" s="3" customFormat="1" ht="45" x14ac:dyDescent="0.2">
      <c r="A62" s="25" t="s">
        <v>79</v>
      </c>
      <c r="B62" s="25" t="s">
        <v>6</v>
      </c>
      <c r="C62" s="25" t="s">
        <v>73</v>
      </c>
      <c r="D62" s="88" t="s">
        <v>80</v>
      </c>
      <c r="E62" s="88" t="s">
        <v>52</v>
      </c>
      <c r="F62" s="88" t="s">
        <v>81</v>
      </c>
      <c r="G62" s="88" t="s">
        <v>493</v>
      </c>
      <c r="H62" s="88" t="s">
        <v>438</v>
      </c>
      <c r="I62" s="106"/>
      <c r="J62" s="106"/>
      <c r="K62" s="106"/>
      <c r="L62" s="34" t="s">
        <v>696</v>
      </c>
      <c r="M62" s="25"/>
      <c r="N62" s="25" t="s">
        <v>710</v>
      </c>
      <c r="O62" s="106">
        <v>0</v>
      </c>
      <c r="P62" s="25"/>
      <c r="Q62" s="25"/>
      <c r="R62" s="25">
        <v>4</v>
      </c>
      <c r="S62" s="25">
        <v>22</v>
      </c>
      <c r="T62" s="106">
        <v>20115</v>
      </c>
      <c r="U62" s="25">
        <v>0</v>
      </c>
      <c r="V62" s="25">
        <v>223</v>
      </c>
      <c r="W62" s="25">
        <v>0</v>
      </c>
      <c r="X62" s="25">
        <v>64.25</v>
      </c>
      <c r="Y62" s="25">
        <v>64.25</v>
      </c>
      <c r="Z62" s="20">
        <f>(Y62+W62)/(V62+W62)*100</f>
        <v>28.811659192825111</v>
      </c>
      <c r="AA62" s="30" t="e">
        <f>T62/I62</f>
        <v>#DIV/0!</v>
      </c>
      <c r="AB62" s="32" t="e">
        <f>T62/K62</f>
        <v>#DIV/0!</v>
      </c>
      <c r="AC62" s="32" t="e">
        <f>T62/O62</f>
        <v>#DIV/0!</v>
      </c>
      <c r="AD62" s="5" t="s">
        <v>697</v>
      </c>
      <c r="AE62" s="59" t="e">
        <f>T62/P62</f>
        <v>#DIV/0!</v>
      </c>
      <c r="AF62" s="59" t="e">
        <f>T62/Q62</f>
        <v>#DIV/0!</v>
      </c>
      <c r="AG62" s="59">
        <f>T62/S62</f>
        <v>914.31818181818187</v>
      </c>
      <c r="AH62" s="1"/>
      <c r="AI62" s="1"/>
      <c r="AJ62" s="1"/>
      <c r="AK62" s="1"/>
    </row>
    <row r="63" spans="1:37" s="3" customFormat="1" ht="45" x14ac:dyDescent="0.2">
      <c r="A63" s="25" t="s">
        <v>179</v>
      </c>
      <c r="B63" s="25" t="s">
        <v>141</v>
      </c>
      <c r="C63" s="25" t="s">
        <v>175</v>
      </c>
      <c r="D63" s="88" t="s">
        <v>80</v>
      </c>
      <c r="E63" s="88" t="s">
        <v>177</v>
      </c>
      <c r="F63" s="88" t="s">
        <v>81</v>
      </c>
      <c r="G63" s="88" t="s">
        <v>493</v>
      </c>
      <c r="H63" s="88" t="s">
        <v>438</v>
      </c>
      <c r="I63" s="106">
        <v>17596</v>
      </c>
      <c r="J63" s="106">
        <v>164000</v>
      </c>
      <c r="K63" s="106">
        <v>164000</v>
      </c>
      <c r="L63" s="25"/>
      <c r="M63" s="25">
        <v>30</v>
      </c>
      <c r="N63" s="25" t="s">
        <v>710</v>
      </c>
      <c r="O63" s="106">
        <v>0</v>
      </c>
      <c r="P63" s="25">
        <v>144</v>
      </c>
      <c r="Q63" s="25">
        <v>494</v>
      </c>
      <c r="R63" s="25">
        <v>11</v>
      </c>
      <c r="S63" s="25">
        <v>19</v>
      </c>
      <c r="T63" s="106">
        <v>19362</v>
      </c>
      <c r="U63" s="25">
        <v>0</v>
      </c>
      <c r="V63" s="25">
        <v>212.5</v>
      </c>
      <c r="W63" s="25">
        <v>13.75</v>
      </c>
      <c r="X63" s="25">
        <v>82.75</v>
      </c>
      <c r="Y63" s="25">
        <v>90</v>
      </c>
      <c r="Z63" s="20">
        <f>(Y63+W63)/(V63+W63)*100</f>
        <v>45.856353591160222</v>
      </c>
      <c r="AA63" s="30">
        <f>T63/I63</f>
        <v>1.1003637190270517</v>
      </c>
      <c r="AB63" s="32">
        <f>T63/K63</f>
        <v>0.11806097560975609</v>
      </c>
      <c r="AC63" s="32" t="e">
        <f>T63/O63</f>
        <v>#DIV/0!</v>
      </c>
      <c r="AD63" s="5"/>
      <c r="AE63" s="59">
        <f>T63/P63</f>
        <v>134.45833333333334</v>
      </c>
      <c r="AF63" s="59">
        <f>T63/Q63</f>
        <v>39.194331983805668</v>
      </c>
      <c r="AG63" s="59">
        <f>T63/S63</f>
        <v>1019.0526315789474</v>
      </c>
      <c r="AH63" s="1"/>
      <c r="AI63" s="1"/>
      <c r="AJ63" s="1"/>
      <c r="AK63" s="1"/>
    </row>
    <row r="64" spans="1:37" s="3" customFormat="1" ht="60" x14ac:dyDescent="0.2">
      <c r="A64" s="25" t="s">
        <v>174</v>
      </c>
      <c r="B64" s="25" t="s">
        <v>141</v>
      </c>
      <c r="C64" s="25" t="s">
        <v>175</v>
      </c>
      <c r="D64" s="25" t="s">
        <v>176</v>
      </c>
      <c r="E64" s="25" t="s">
        <v>177</v>
      </c>
      <c r="F64" s="25" t="s">
        <v>178</v>
      </c>
      <c r="G64" s="25" t="s">
        <v>493</v>
      </c>
      <c r="H64" s="25" t="s">
        <v>444</v>
      </c>
      <c r="I64" s="106">
        <v>11097</v>
      </c>
      <c r="J64" s="106">
        <v>108000</v>
      </c>
      <c r="K64" s="106">
        <v>80000</v>
      </c>
      <c r="L64" s="25" t="s">
        <v>692</v>
      </c>
      <c r="M64" s="25">
        <v>30</v>
      </c>
      <c r="N64" s="25" t="s">
        <v>709</v>
      </c>
      <c r="O64" s="106">
        <v>17500</v>
      </c>
      <c r="P64" s="25">
        <v>45</v>
      </c>
      <c r="Q64" s="25">
        <v>298</v>
      </c>
      <c r="R64" s="25">
        <v>0</v>
      </c>
      <c r="S64" s="25">
        <v>20</v>
      </c>
      <c r="T64" s="106">
        <v>51468</v>
      </c>
      <c r="U64" s="25">
        <v>0</v>
      </c>
      <c r="V64" s="25">
        <v>479.5</v>
      </c>
      <c r="W64" s="25">
        <v>255.75</v>
      </c>
      <c r="X64" s="25">
        <v>310.75</v>
      </c>
      <c r="Y64" s="25">
        <v>310.75</v>
      </c>
      <c r="Z64" s="20">
        <f t="shared" ref="Z64:Z78" si="24">(Y64+W64)/(V64+W64)*100</f>
        <v>77.048622917375042</v>
      </c>
      <c r="AA64" s="30">
        <f t="shared" ref="AA64:AA78" si="25">T64/I64</f>
        <v>4.6380102730467696</v>
      </c>
      <c r="AB64" s="32">
        <f t="shared" ref="AB64:AB78" si="26">T64/K64</f>
        <v>0.64334999999999998</v>
      </c>
      <c r="AC64" s="32">
        <f t="shared" ref="AC64:AC78" si="27">T64/O64</f>
        <v>2.9410285714285713</v>
      </c>
      <c r="AD64" s="5"/>
      <c r="AE64" s="59">
        <f t="shared" ref="AE64:AE78" si="28">T64/P64</f>
        <v>1143.7333333333333</v>
      </c>
      <c r="AF64" s="59">
        <f t="shared" ref="AF64:AF78" si="29">T64/Q64</f>
        <v>172.71140939597316</v>
      </c>
      <c r="AG64" s="59">
        <f t="shared" ref="AG64:AG78" si="30">T64/S64</f>
        <v>2573.4</v>
      </c>
      <c r="AH64" s="1"/>
      <c r="AI64" s="1"/>
      <c r="AJ64" s="1"/>
      <c r="AK64" s="1"/>
    </row>
    <row r="65" spans="1:37" s="3" customFormat="1" ht="30" x14ac:dyDescent="0.2">
      <c r="A65" s="25" t="s">
        <v>225</v>
      </c>
      <c r="B65" s="25" t="s">
        <v>141</v>
      </c>
      <c r="C65" s="25" t="s">
        <v>142</v>
      </c>
      <c r="D65" s="25" t="s">
        <v>226</v>
      </c>
      <c r="E65" s="25" t="s">
        <v>177</v>
      </c>
      <c r="F65" s="25" t="s">
        <v>227</v>
      </c>
      <c r="G65" s="25" t="s">
        <v>493</v>
      </c>
      <c r="H65" s="25" t="s">
        <v>404</v>
      </c>
      <c r="I65" s="106">
        <v>989</v>
      </c>
      <c r="J65" s="106">
        <v>23000</v>
      </c>
      <c r="K65" s="106">
        <v>19700</v>
      </c>
      <c r="L65" s="25" t="s">
        <v>692</v>
      </c>
      <c r="M65" s="25">
        <v>0</v>
      </c>
      <c r="N65" s="25" t="s">
        <v>716</v>
      </c>
      <c r="O65" s="106">
        <v>0</v>
      </c>
      <c r="P65" s="25">
        <v>34</v>
      </c>
      <c r="Q65" s="25">
        <v>78</v>
      </c>
      <c r="R65" s="25">
        <v>4</v>
      </c>
      <c r="S65" s="25">
        <v>8</v>
      </c>
      <c r="T65" s="106">
        <v>16497.86</v>
      </c>
      <c r="U65" s="25">
        <v>419.86</v>
      </c>
      <c r="V65" s="25">
        <v>178.5</v>
      </c>
      <c r="W65" s="25">
        <v>0</v>
      </c>
      <c r="X65" s="25">
        <v>95.25</v>
      </c>
      <c r="Y65" s="25">
        <v>106</v>
      </c>
      <c r="Z65" s="20">
        <f t="shared" si="24"/>
        <v>59.383753501400562</v>
      </c>
      <c r="AA65" s="30">
        <f t="shared" si="25"/>
        <v>16.681354903943379</v>
      </c>
      <c r="AB65" s="32">
        <f t="shared" si="26"/>
        <v>0.83745482233502544</v>
      </c>
      <c r="AC65" s="32" t="e">
        <f t="shared" si="27"/>
        <v>#DIV/0!</v>
      </c>
      <c r="AD65" s="5"/>
      <c r="AE65" s="59">
        <f t="shared" si="28"/>
        <v>485.23117647058825</v>
      </c>
      <c r="AF65" s="59">
        <f t="shared" si="29"/>
        <v>211.51102564102564</v>
      </c>
      <c r="AG65" s="59">
        <f t="shared" si="30"/>
        <v>2062.2325000000001</v>
      </c>
      <c r="AH65" s="1"/>
      <c r="AI65" s="1"/>
      <c r="AJ65" s="1"/>
      <c r="AK65" s="1"/>
    </row>
    <row r="66" spans="1:37" s="3" customFormat="1" ht="30" x14ac:dyDescent="0.2">
      <c r="A66" s="25" t="s">
        <v>189</v>
      </c>
      <c r="B66" s="25" t="s">
        <v>141</v>
      </c>
      <c r="C66" s="25" t="s">
        <v>142</v>
      </c>
      <c r="D66" s="25" t="s">
        <v>190</v>
      </c>
      <c r="E66" s="25" t="s">
        <v>177</v>
      </c>
      <c r="F66" s="25" t="s">
        <v>191</v>
      </c>
      <c r="G66" s="25" t="s">
        <v>491</v>
      </c>
      <c r="H66" s="25" t="s">
        <v>389</v>
      </c>
      <c r="I66" s="106">
        <v>3454</v>
      </c>
      <c r="J66" s="106">
        <v>43800</v>
      </c>
      <c r="K66" s="106">
        <v>43800</v>
      </c>
      <c r="L66" s="25" t="s">
        <v>692</v>
      </c>
      <c r="M66" s="25">
        <v>30</v>
      </c>
      <c r="N66" s="25" t="s">
        <v>712</v>
      </c>
      <c r="O66" s="106">
        <v>0</v>
      </c>
      <c r="P66" s="25">
        <v>43</v>
      </c>
      <c r="Q66" s="25">
        <v>189</v>
      </c>
      <c r="R66" s="25">
        <v>21</v>
      </c>
      <c r="S66" s="25">
        <v>6</v>
      </c>
      <c r="T66" s="106">
        <v>30997.5</v>
      </c>
      <c r="U66" s="25">
        <v>0</v>
      </c>
      <c r="V66" s="25">
        <v>343</v>
      </c>
      <c r="W66" s="25">
        <v>32.25</v>
      </c>
      <c r="X66" s="25">
        <v>174.75</v>
      </c>
      <c r="Y66" s="25">
        <v>215</v>
      </c>
      <c r="Z66" s="20">
        <f t="shared" si="24"/>
        <v>65.889407061958693</v>
      </c>
      <c r="AA66" s="30">
        <f t="shared" si="25"/>
        <v>8.9743775332947315</v>
      </c>
      <c r="AB66" s="32">
        <f t="shared" si="26"/>
        <v>0.70770547945205475</v>
      </c>
      <c r="AC66" s="32" t="e">
        <f t="shared" si="27"/>
        <v>#DIV/0!</v>
      </c>
      <c r="AD66" s="5" t="s">
        <v>482</v>
      </c>
      <c r="AE66" s="59">
        <f t="shared" si="28"/>
        <v>720.87209302325584</v>
      </c>
      <c r="AF66" s="59">
        <f t="shared" si="29"/>
        <v>164.00793650793651</v>
      </c>
      <c r="AG66" s="59">
        <f t="shared" si="30"/>
        <v>5166.25</v>
      </c>
      <c r="AH66" s="1"/>
      <c r="AI66" s="1"/>
      <c r="AJ66" s="1"/>
      <c r="AK66" s="1"/>
    </row>
    <row r="67" spans="1:37" s="3" customFormat="1" ht="30" x14ac:dyDescent="0.2">
      <c r="A67" s="25" t="s">
        <v>50</v>
      </c>
      <c r="B67" s="25" t="s">
        <v>6</v>
      </c>
      <c r="C67" s="25" t="s">
        <v>7</v>
      </c>
      <c r="D67" s="25" t="s">
        <v>51</v>
      </c>
      <c r="E67" s="25" t="s">
        <v>52</v>
      </c>
      <c r="F67" s="25" t="s">
        <v>49</v>
      </c>
      <c r="G67" s="25" t="s">
        <v>492</v>
      </c>
      <c r="H67" s="25" t="s">
        <v>436</v>
      </c>
      <c r="I67" s="106">
        <v>10538</v>
      </c>
      <c r="J67" s="106">
        <v>83000</v>
      </c>
      <c r="K67" s="106">
        <v>80000</v>
      </c>
      <c r="L67" s="25"/>
      <c r="M67" s="25">
        <v>5</v>
      </c>
      <c r="N67" s="25" t="s">
        <v>703</v>
      </c>
      <c r="O67" s="106">
        <v>1300</v>
      </c>
      <c r="P67" s="25">
        <v>27</v>
      </c>
      <c r="Q67" s="25">
        <v>271</v>
      </c>
      <c r="R67" s="25">
        <v>24</v>
      </c>
      <c r="S67" s="25">
        <v>6</v>
      </c>
      <c r="T67" s="106">
        <v>72570</v>
      </c>
      <c r="U67" s="25">
        <v>0</v>
      </c>
      <c r="V67" s="25">
        <v>716.25</v>
      </c>
      <c r="W67" s="25">
        <v>289.75</v>
      </c>
      <c r="X67" s="25">
        <v>411.25</v>
      </c>
      <c r="Y67" s="25">
        <v>570</v>
      </c>
      <c r="Z67" s="20">
        <f t="shared" si="24"/>
        <v>85.462226640159045</v>
      </c>
      <c r="AA67" s="30">
        <f t="shared" si="25"/>
        <v>6.8865059783640161</v>
      </c>
      <c r="AB67" s="32">
        <f t="shared" si="26"/>
        <v>0.90712499999999996</v>
      </c>
      <c r="AC67" s="32">
        <f t="shared" si="27"/>
        <v>55.823076923076925</v>
      </c>
      <c r="AD67" s="5" t="s">
        <v>479</v>
      </c>
      <c r="AE67" s="59">
        <f t="shared" si="28"/>
        <v>2687.7777777777778</v>
      </c>
      <c r="AF67" s="59">
        <f t="shared" si="29"/>
        <v>267.7859778597786</v>
      </c>
      <c r="AG67" s="59">
        <f t="shared" si="30"/>
        <v>12095</v>
      </c>
      <c r="AH67" s="1"/>
      <c r="AI67" s="1"/>
      <c r="AJ67" s="1"/>
      <c r="AK67" s="1"/>
    </row>
    <row r="68" spans="1:37" s="3" customFormat="1" ht="45" x14ac:dyDescent="0.2">
      <c r="A68" s="25" t="s">
        <v>126</v>
      </c>
      <c r="B68" s="25" t="s">
        <v>83</v>
      </c>
      <c r="C68" s="25" t="s">
        <v>117</v>
      </c>
      <c r="D68" s="25" t="s">
        <v>127</v>
      </c>
      <c r="E68" s="25" t="s">
        <v>52</v>
      </c>
      <c r="F68" s="25" t="s">
        <v>442</v>
      </c>
      <c r="G68" s="25" t="s">
        <v>501</v>
      </c>
      <c r="H68" s="25" t="s">
        <v>441</v>
      </c>
      <c r="I68" s="106">
        <v>6169</v>
      </c>
      <c r="J68" s="106">
        <v>134100</v>
      </c>
      <c r="K68" s="106">
        <v>134100</v>
      </c>
      <c r="L68" s="25"/>
      <c r="M68" s="25">
        <v>5</v>
      </c>
      <c r="N68" s="25" t="s">
        <v>703</v>
      </c>
      <c r="O68" s="106">
        <v>0</v>
      </c>
      <c r="P68" s="25">
        <v>288</v>
      </c>
      <c r="Q68" s="25">
        <v>900</v>
      </c>
      <c r="R68" s="25">
        <v>50</v>
      </c>
      <c r="S68" s="25">
        <v>10</v>
      </c>
      <c r="T68" s="106">
        <v>248257.5</v>
      </c>
      <c r="U68" s="25" t="s">
        <v>480</v>
      </c>
      <c r="V68" s="25">
        <v>2521</v>
      </c>
      <c r="W68" s="25">
        <v>83.25</v>
      </c>
      <c r="X68" s="25">
        <v>1680.5</v>
      </c>
      <c r="Y68" s="25">
        <v>1820</v>
      </c>
      <c r="Z68" s="20">
        <f t="shared" si="24"/>
        <v>73.08246136123644</v>
      </c>
      <c r="AA68" s="30">
        <f t="shared" si="25"/>
        <v>40.242745988004536</v>
      </c>
      <c r="AB68" s="32">
        <f t="shared" si="26"/>
        <v>1.8512863534675614</v>
      </c>
      <c r="AC68" s="32" t="e">
        <f t="shared" si="27"/>
        <v>#DIV/0!</v>
      </c>
      <c r="AD68" s="5"/>
      <c r="AE68" s="59">
        <f t="shared" si="28"/>
        <v>862.00520833333337</v>
      </c>
      <c r="AF68" s="59">
        <f t="shared" si="29"/>
        <v>275.84166666666664</v>
      </c>
      <c r="AG68" s="59">
        <f t="shared" si="30"/>
        <v>24825.75</v>
      </c>
      <c r="AH68" s="1"/>
      <c r="AI68" s="1"/>
      <c r="AJ68" s="1"/>
      <c r="AK68" s="1"/>
    </row>
    <row r="69" spans="1:37" s="3" customFormat="1" ht="45" x14ac:dyDescent="0.2">
      <c r="A69" s="25" t="s">
        <v>128</v>
      </c>
      <c r="B69" s="25" t="s">
        <v>83</v>
      </c>
      <c r="C69" s="25" t="s">
        <v>117</v>
      </c>
      <c r="D69" s="25" t="s">
        <v>129</v>
      </c>
      <c r="E69" s="25" t="s">
        <v>52</v>
      </c>
      <c r="F69" s="25" t="s">
        <v>130</v>
      </c>
      <c r="G69" s="25" t="s">
        <v>501</v>
      </c>
      <c r="H69" s="25" t="s">
        <v>443</v>
      </c>
      <c r="I69" s="106">
        <v>5616</v>
      </c>
      <c r="J69" s="106">
        <v>75000</v>
      </c>
      <c r="K69" s="106">
        <v>75000</v>
      </c>
      <c r="L69" s="25"/>
      <c r="M69" s="25">
        <v>50</v>
      </c>
      <c r="N69" s="25" t="s">
        <v>720</v>
      </c>
      <c r="O69" s="106">
        <v>0</v>
      </c>
      <c r="P69" s="25">
        <v>153</v>
      </c>
      <c r="Q69" s="25">
        <v>576</v>
      </c>
      <c r="R69" s="25">
        <v>13</v>
      </c>
      <c r="S69" s="25">
        <v>15</v>
      </c>
      <c r="T69" s="106">
        <v>142554</v>
      </c>
      <c r="U69" s="25">
        <v>11424</v>
      </c>
      <c r="V69" s="25">
        <v>1456.75</v>
      </c>
      <c r="W69" s="25">
        <v>0</v>
      </c>
      <c r="X69" s="25">
        <v>742.5</v>
      </c>
      <c r="Y69" s="25">
        <v>860</v>
      </c>
      <c r="Z69" s="20">
        <f t="shared" si="24"/>
        <v>59.035524283507812</v>
      </c>
      <c r="AA69" s="30">
        <f t="shared" si="25"/>
        <v>25.383547008547009</v>
      </c>
      <c r="AB69" s="32">
        <f t="shared" si="26"/>
        <v>1.90072</v>
      </c>
      <c r="AC69" s="32" t="e">
        <f t="shared" si="27"/>
        <v>#DIV/0!</v>
      </c>
      <c r="AD69" s="5"/>
      <c r="AE69" s="59">
        <f t="shared" si="28"/>
        <v>931.72549019607845</v>
      </c>
      <c r="AF69" s="59">
        <f t="shared" si="29"/>
        <v>247.48958333333334</v>
      </c>
      <c r="AG69" s="59">
        <f t="shared" si="30"/>
        <v>9503.6</v>
      </c>
      <c r="AH69" s="1"/>
      <c r="AI69" s="1"/>
      <c r="AJ69" s="1"/>
      <c r="AK69" s="1"/>
    </row>
    <row r="70" spans="1:37" s="3" customFormat="1" ht="45" x14ac:dyDescent="0.2">
      <c r="A70" s="25" t="s">
        <v>192</v>
      </c>
      <c r="B70" s="25" t="s">
        <v>141</v>
      </c>
      <c r="C70" s="25" t="s">
        <v>142</v>
      </c>
      <c r="D70" s="25" t="s">
        <v>193</v>
      </c>
      <c r="E70" s="25" t="s">
        <v>52</v>
      </c>
      <c r="F70" s="25" t="s">
        <v>194</v>
      </c>
      <c r="G70" s="25" t="s">
        <v>492</v>
      </c>
      <c r="H70" s="25" t="s">
        <v>390</v>
      </c>
      <c r="I70" s="106">
        <v>2924</v>
      </c>
      <c r="J70" s="106">
        <v>89300</v>
      </c>
      <c r="K70" s="106">
        <v>64600</v>
      </c>
      <c r="L70" s="25"/>
      <c r="M70" s="25">
        <v>0</v>
      </c>
      <c r="N70" s="25" t="s">
        <v>709</v>
      </c>
      <c r="O70" s="106">
        <v>0</v>
      </c>
      <c r="P70" s="25">
        <v>185</v>
      </c>
      <c r="Q70" s="25">
        <v>589</v>
      </c>
      <c r="R70" s="25">
        <v>21</v>
      </c>
      <c r="S70" s="25">
        <v>16</v>
      </c>
      <c r="T70" s="106">
        <v>89359.5</v>
      </c>
      <c r="U70" s="25">
        <v>0</v>
      </c>
      <c r="V70" s="25">
        <v>853.75</v>
      </c>
      <c r="W70" s="25">
        <v>411.25</v>
      </c>
      <c r="X70" s="25">
        <v>426.25</v>
      </c>
      <c r="Y70" s="25">
        <v>540</v>
      </c>
      <c r="Z70" s="20">
        <f t="shared" si="24"/>
        <v>75.197628458498016</v>
      </c>
      <c r="AA70" s="30">
        <f t="shared" si="25"/>
        <v>30.560704514363884</v>
      </c>
      <c r="AB70" s="32">
        <f t="shared" si="26"/>
        <v>1.3832739938080496</v>
      </c>
      <c r="AC70" s="32" t="e">
        <f t="shared" si="27"/>
        <v>#DIV/0!</v>
      </c>
      <c r="AD70" s="5" t="s">
        <v>481</v>
      </c>
      <c r="AE70" s="59">
        <f t="shared" si="28"/>
        <v>483.02432432432431</v>
      </c>
      <c r="AF70" s="59">
        <f t="shared" si="29"/>
        <v>151.71392190152801</v>
      </c>
      <c r="AG70" s="59">
        <f t="shared" si="30"/>
        <v>5584.96875</v>
      </c>
      <c r="AH70" s="1"/>
      <c r="AI70" s="1"/>
      <c r="AJ70" s="1"/>
      <c r="AK70" s="1"/>
    </row>
    <row r="71" spans="1:37" s="3" customFormat="1" ht="45" x14ac:dyDescent="0.2">
      <c r="A71" s="25" t="s">
        <v>293</v>
      </c>
      <c r="B71" s="25" t="s">
        <v>141</v>
      </c>
      <c r="C71" s="25" t="s">
        <v>272</v>
      </c>
      <c r="D71" s="25" t="s">
        <v>294</v>
      </c>
      <c r="E71" s="25" t="s">
        <v>52</v>
      </c>
      <c r="F71" s="25" t="s">
        <v>295</v>
      </c>
      <c r="G71" s="25" t="s">
        <v>504</v>
      </c>
      <c r="H71" s="25" t="s">
        <v>425</v>
      </c>
      <c r="I71" s="106">
        <v>6456</v>
      </c>
      <c r="J71" s="106">
        <v>81800</v>
      </c>
      <c r="K71" s="106">
        <v>65300</v>
      </c>
      <c r="L71" s="25"/>
      <c r="M71" s="25">
        <v>10</v>
      </c>
      <c r="N71" s="25" t="s">
        <v>703</v>
      </c>
      <c r="O71" s="106">
        <v>0</v>
      </c>
      <c r="P71" s="25">
        <v>45</v>
      </c>
      <c r="Q71" s="25">
        <v>214</v>
      </c>
      <c r="R71" s="25">
        <v>86</v>
      </c>
      <c r="S71" s="25">
        <v>3</v>
      </c>
      <c r="T71" s="106">
        <v>81724</v>
      </c>
      <c r="U71" s="25">
        <v>5712</v>
      </c>
      <c r="V71" s="25">
        <v>844.25</v>
      </c>
      <c r="W71" s="25">
        <v>0</v>
      </c>
      <c r="X71" s="25">
        <v>631.75</v>
      </c>
      <c r="Y71" s="25">
        <v>631.75</v>
      </c>
      <c r="Z71" s="20">
        <f t="shared" si="24"/>
        <v>74.829730530056253</v>
      </c>
      <c r="AA71" s="30">
        <f t="shared" si="25"/>
        <v>12.658612143742255</v>
      </c>
      <c r="AB71" s="32">
        <f t="shared" si="26"/>
        <v>1.2515160796324656</v>
      </c>
      <c r="AC71" s="32" t="e">
        <f t="shared" si="27"/>
        <v>#DIV/0!</v>
      </c>
      <c r="AD71" s="5"/>
      <c r="AE71" s="59">
        <f t="shared" si="28"/>
        <v>1816.088888888889</v>
      </c>
      <c r="AF71" s="59">
        <f t="shared" si="29"/>
        <v>381.8878504672897</v>
      </c>
      <c r="AG71" s="59">
        <f t="shared" si="30"/>
        <v>27241.333333333332</v>
      </c>
      <c r="AH71" s="1"/>
      <c r="AI71" s="1"/>
      <c r="AJ71" s="1"/>
      <c r="AK71" s="1"/>
    </row>
    <row r="72" spans="1:37" s="3" customFormat="1" ht="30" x14ac:dyDescent="0.2">
      <c r="A72" s="25" t="s">
        <v>302</v>
      </c>
      <c r="B72" s="25" t="s">
        <v>141</v>
      </c>
      <c r="C72" s="25" t="s">
        <v>272</v>
      </c>
      <c r="D72" s="25" t="s">
        <v>303</v>
      </c>
      <c r="E72" s="25" t="s">
        <v>52</v>
      </c>
      <c r="F72" s="25" t="s">
        <v>122</v>
      </c>
      <c r="G72" s="25" t="s">
        <v>504</v>
      </c>
      <c r="H72" s="25" t="s">
        <v>426</v>
      </c>
      <c r="I72" s="106">
        <v>1319</v>
      </c>
      <c r="J72" s="106">
        <v>27800</v>
      </c>
      <c r="K72" s="106">
        <v>27800</v>
      </c>
      <c r="L72" s="25"/>
      <c r="M72" s="25">
        <v>0</v>
      </c>
      <c r="N72" s="25" t="s">
        <v>718</v>
      </c>
      <c r="O72" s="106">
        <v>2400</v>
      </c>
      <c r="P72" s="25">
        <v>20</v>
      </c>
      <c r="Q72" s="25">
        <v>94</v>
      </c>
      <c r="R72" s="25">
        <v>8</v>
      </c>
      <c r="S72" s="25">
        <v>1</v>
      </c>
      <c r="T72" s="106">
        <v>32085.7</v>
      </c>
      <c r="U72" s="25">
        <v>2912.7</v>
      </c>
      <c r="V72" s="25">
        <v>324.75</v>
      </c>
      <c r="W72" s="25">
        <v>0</v>
      </c>
      <c r="X72" s="25">
        <v>242</v>
      </c>
      <c r="Y72" s="25">
        <v>242</v>
      </c>
      <c r="Z72" s="20">
        <f t="shared" si="24"/>
        <v>74.518860662047729</v>
      </c>
      <c r="AA72" s="30">
        <f t="shared" si="25"/>
        <v>24.325777103866567</v>
      </c>
      <c r="AB72" s="32">
        <f t="shared" si="26"/>
        <v>1.1541618705035972</v>
      </c>
      <c r="AC72" s="32">
        <f t="shared" si="27"/>
        <v>13.369041666666668</v>
      </c>
      <c r="AD72" s="5"/>
      <c r="AE72" s="59">
        <f t="shared" si="28"/>
        <v>1604.2850000000001</v>
      </c>
      <c r="AF72" s="59">
        <f t="shared" si="29"/>
        <v>341.33723404255318</v>
      </c>
      <c r="AG72" s="59">
        <f t="shared" si="30"/>
        <v>32085.7</v>
      </c>
      <c r="AH72" s="1"/>
      <c r="AI72" s="1"/>
      <c r="AJ72" s="1"/>
      <c r="AK72" s="1"/>
    </row>
    <row r="73" spans="1:37" s="3" customFormat="1" ht="30" x14ac:dyDescent="0.2">
      <c r="A73" s="25" t="s">
        <v>53</v>
      </c>
      <c r="B73" s="25" t="s">
        <v>141</v>
      </c>
      <c r="C73" s="25" t="s">
        <v>7</v>
      </c>
      <c r="D73" s="25" t="s">
        <v>54</v>
      </c>
      <c r="E73" s="25" t="s">
        <v>52</v>
      </c>
      <c r="F73" s="25" t="s">
        <v>49</v>
      </c>
      <c r="G73" s="25" t="s">
        <v>492</v>
      </c>
      <c r="H73" s="25" t="s">
        <v>347</v>
      </c>
      <c r="I73" s="106">
        <v>669</v>
      </c>
      <c r="J73" s="106">
        <v>13976</v>
      </c>
      <c r="K73" s="106">
        <v>2100</v>
      </c>
      <c r="L73" s="25"/>
      <c r="M73" s="25">
        <v>0</v>
      </c>
      <c r="N73" s="25" t="s">
        <v>731</v>
      </c>
      <c r="O73" s="106">
        <v>0</v>
      </c>
      <c r="P73" s="25">
        <v>7</v>
      </c>
      <c r="Q73" s="25">
        <v>4</v>
      </c>
      <c r="R73" s="25">
        <v>0</v>
      </c>
      <c r="S73" s="25">
        <v>2</v>
      </c>
      <c r="T73" s="106">
        <v>6543</v>
      </c>
      <c r="U73" s="25">
        <v>0</v>
      </c>
      <c r="V73" s="25">
        <v>75.75</v>
      </c>
      <c r="W73" s="25" t="s">
        <v>523</v>
      </c>
      <c r="X73" s="25">
        <v>13.25</v>
      </c>
      <c r="Y73" s="25">
        <v>22.5</v>
      </c>
      <c r="Z73" s="20">
        <f t="shared" si="24"/>
        <v>34.662576687116562</v>
      </c>
      <c r="AA73" s="30">
        <f t="shared" si="25"/>
        <v>9.7802690582959642</v>
      </c>
      <c r="AB73" s="32">
        <f t="shared" si="26"/>
        <v>3.1157142857142857</v>
      </c>
      <c r="AC73" s="32" t="e">
        <f t="shared" si="27"/>
        <v>#DIV/0!</v>
      </c>
      <c r="AD73" s="5"/>
      <c r="AE73" s="59">
        <f t="shared" si="28"/>
        <v>934.71428571428567</v>
      </c>
      <c r="AF73" s="59">
        <f t="shared" si="29"/>
        <v>1635.75</v>
      </c>
      <c r="AG73" s="59">
        <f t="shared" si="30"/>
        <v>3271.5</v>
      </c>
      <c r="AH73" s="1"/>
      <c r="AI73" s="1"/>
      <c r="AJ73" s="1"/>
      <c r="AK73" s="1"/>
    </row>
    <row r="74" spans="1:37" s="3" customFormat="1" ht="45" x14ac:dyDescent="0.2">
      <c r="A74" s="25" t="s">
        <v>257</v>
      </c>
      <c r="B74" s="25" t="s">
        <v>141</v>
      </c>
      <c r="C74" s="25" t="s">
        <v>142</v>
      </c>
      <c r="D74" s="25" t="s">
        <v>258</v>
      </c>
      <c r="E74" s="25" t="s">
        <v>24</v>
      </c>
      <c r="F74" s="25" t="s">
        <v>81</v>
      </c>
      <c r="G74" s="25" t="s">
        <v>493</v>
      </c>
      <c r="H74" s="25" t="s">
        <v>413</v>
      </c>
      <c r="I74" s="106">
        <v>3352</v>
      </c>
      <c r="J74" s="106">
        <v>42000</v>
      </c>
      <c r="K74" s="106">
        <v>42000</v>
      </c>
      <c r="L74" s="25" t="s">
        <v>692</v>
      </c>
      <c r="M74" s="25">
        <v>15</v>
      </c>
      <c r="N74" s="25" t="s">
        <v>703</v>
      </c>
      <c r="O74" s="106">
        <v>0</v>
      </c>
      <c r="P74" s="25">
        <v>44</v>
      </c>
      <c r="Q74" s="25">
        <v>205</v>
      </c>
      <c r="R74" s="25">
        <v>0</v>
      </c>
      <c r="S74" s="25">
        <v>13</v>
      </c>
      <c r="T74" s="142">
        <v>14519.5</v>
      </c>
      <c r="U74" s="25">
        <v>0</v>
      </c>
      <c r="V74" s="25">
        <v>158.75</v>
      </c>
      <c r="W74" s="25" t="s">
        <v>521</v>
      </c>
      <c r="X74" s="25">
        <v>66.25</v>
      </c>
      <c r="Y74" s="25">
        <v>66.25</v>
      </c>
      <c r="Z74" s="20">
        <f t="shared" si="24"/>
        <v>44.610778443113773</v>
      </c>
      <c r="AA74" s="30">
        <f t="shared" si="25"/>
        <v>4.3315930787589503</v>
      </c>
      <c r="AB74" s="32">
        <f t="shared" si="26"/>
        <v>0.34570238095238093</v>
      </c>
      <c r="AC74" s="32" t="e">
        <f t="shared" si="27"/>
        <v>#DIV/0!</v>
      </c>
      <c r="AD74" s="6" t="s">
        <v>512</v>
      </c>
      <c r="AE74" s="59">
        <f t="shared" si="28"/>
        <v>329.98863636363637</v>
      </c>
      <c r="AF74" s="59">
        <f t="shared" si="29"/>
        <v>70.826829268292684</v>
      </c>
      <c r="AG74" s="59">
        <f t="shared" si="30"/>
        <v>1116.8846153846155</v>
      </c>
      <c r="AH74" s="1"/>
      <c r="AI74" s="1"/>
      <c r="AJ74" s="1"/>
      <c r="AK74" s="1"/>
    </row>
    <row r="75" spans="1:37" s="3" customFormat="1" ht="30" x14ac:dyDescent="0.2">
      <c r="A75" s="49" t="s">
        <v>22</v>
      </c>
      <c r="B75" s="25" t="s">
        <v>6</v>
      </c>
      <c r="C75" s="25" t="s">
        <v>7</v>
      </c>
      <c r="D75" s="25" t="s">
        <v>23</v>
      </c>
      <c r="E75" s="25" t="s">
        <v>24</v>
      </c>
      <c r="F75" s="25" t="s">
        <v>25</v>
      </c>
      <c r="G75" s="25" t="s">
        <v>490</v>
      </c>
      <c r="H75" s="25" t="s">
        <v>336</v>
      </c>
      <c r="I75" s="106">
        <v>2949</v>
      </c>
      <c r="J75" s="106">
        <v>30800</v>
      </c>
      <c r="K75" s="106">
        <v>30000</v>
      </c>
      <c r="L75" s="25" t="s">
        <v>692</v>
      </c>
      <c r="M75" s="25">
        <v>15</v>
      </c>
      <c r="N75" s="25" t="s">
        <v>707</v>
      </c>
      <c r="O75" s="106">
        <v>0</v>
      </c>
      <c r="P75" s="25">
        <v>36</v>
      </c>
      <c r="Q75" s="25">
        <v>95</v>
      </c>
      <c r="R75" s="25">
        <v>28</v>
      </c>
      <c r="S75" s="25">
        <v>4</v>
      </c>
      <c r="T75" s="106">
        <v>22320</v>
      </c>
      <c r="U75" s="25">
        <v>0</v>
      </c>
      <c r="V75" s="25">
        <v>247.75</v>
      </c>
      <c r="W75" s="25">
        <v>0</v>
      </c>
      <c r="X75" s="25">
        <v>105.5</v>
      </c>
      <c r="Y75" s="25">
        <v>152</v>
      </c>
      <c r="Z75" s="20">
        <f t="shared" si="24"/>
        <v>61.352169525731583</v>
      </c>
      <c r="AA75" s="30">
        <f t="shared" si="25"/>
        <v>7.5686673448626651</v>
      </c>
      <c r="AB75" s="32">
        <f t="shared" si="26"/>
        <v>0.74399999999999999</v>
      </c>
      <c r="AC75" s="32" t="e">
        <f t="shared" si="27"/>
        <v>#DIV/0!</v>
      </c>
      <c r="AD75" s="5"/>
      <c r="AE75" s="59">
        <f t="shared" si="28"/>
        <v>620</v>
      </c>
      <c r="AF75" s="59">
        <f t="shared" si="29"/>
        <v>234.94736842105263</v>
      </c>
      <c r="AG75" s="59">
        <f t="shared" si="30"/>
        <v>5580</v>
      </c>
      <c r="AH75" s="1"/>
      <c r="AI75" s="1"/>
      <c r="AJ75" s="1"/>
      <c r="AK75" s="1"/>
    </row>
    <row r="76" spans="1:37" s="3" customFormat="1" ht="30" x14ac:dyDescent="0.2">
      <c r="A76" s="25" t="s">
        <v>47</v>
      </c>
      <c r="B76" s="25" t="s">
        <v>6</v>
      </c>
      <c r="C76" s="25" t="s">
        <v>7</v>
      </c>
      <c r="D76" s="25" t="s">
        <v>48</v>
      </c>
      <c r="E76" s="25" t="s">
        <v>24</v>
      </c>
      <c r="F76" s="25" t="s">
        <v>49</v>
      </c>
      <c r="G76" s="25" t="s">
        <v>492</v>
      </c>
      <c r="H76" s="25" t="s">
        <v>343</v>
      </c>
      <c r="I76" s="106">
        <v>2205</v>
      </c>
      <c r="J76" s="106">
        <v>35000</v>
      </c>
      <c r="K76" s="106">
        <v>35000</v>
      </c>
      <c r="L76" s="25"/>
      <c r="M76" s="25">
        <v>20</v>
      </c>
      <c r="N76" s="25" t="s">
        <v>703</v>
      </c>
      <c r="O76" s="106">
        <v>3900</v>
      </c>
      <c r="P76" s="25">
        <v>22</v>
      </c>
      <c r="Q76" s="25">
        <v>86</v>
      </c>
      <c r="R76" s="25">
        <v>14</v>
      </c>
      <c r="S76" s="25">
        <v>1</v>
      </c>
      <c r="T76" s="106">
        <v>40245</v>
      </c>
      <c r="U76" s="25">
        <v>0</v>
      </c>
      <c r="V76" s="25">
        <v>436.75</v>
      </c>
      <c r="W76" s="25">
        <v>0</v>
      </c>
      <c r="X76" s="25">
        <v>227.25</v>
      </c>
      <c r="Y76" s="25">
        <v>308</v>
      </c>
      <c r="Z76" s="20">
        <f t="shared" si="24"/>
        <v>70.520892959358903</v>
      </c>
      <c r="AA76" s="30">
        <f t="shared" si="25"/>
        <v>18.251700680272108</v>
      </c>
      <c r="AB76" s="32">
        <f t="shared" si="26"/>
        <v>1.1498571428571429</v>
      </c>
      <c r="AC76" s="32">
        <f t="shared" si="27"/>
        <v>10.319230769230769</v>
      </c>
      <c r="AD76" s="7"/>
      <c r="AE76" s="59">
        <f t="shared" si="28"/>
        <v>1829.3181818181818</v>
      </c>
      <c r="AF76" s="59">
        <f t="shared" si="29"/>
        <v>467.96511627906978</v>
      </c>
      <c r="AG76" s="59">
        <f t="shared" si="30"/>
        <v>40245</v>
      </c>
      <c r="AH76" s="1"/>
      <c r="AI76" s="1"/>
      <c r="AJ76" s="1"/>
      <c r="AK76" s="1"/>
    </row>
    <row r="77" spans="1:37" s="3" customFormat="1" ht="15" x14ac:dyDescent="0.2">
      <c r="A77" s="25" t="s">
        <v>134</v>
      </c>
      <c r="B77" s="25" t="s">
        <v>83</v>
      </c>
      <c r="C77" s="25" t="s">
        <v>117</v>
      </c>
      <c r="D77" s="25" t="s">
        <v>135</v>
      </c>
      <c r="E77" s="25" t="s">
        <v>24</v>
      </c>
      <c r="F77" s="25" t="s">
        <v>136</v>
      </c>
      <c r="G77" s="25" t="s">
        <v>499</v>
      </c>
      <c r="H77" s="25" t="s">
        <v>372</v>
      </c>
      <c r="I77" s="106">
        <v>1267</v>
      </c>
      <c r="J77" s="106">
        <v>14229</v>
      </c>
      <c r="K77" s="106">
        <v>14229</v>
      </c>
      <c r="L77" s="25"/>
      <c r="M77" s="25">
        <v>20</v>
      </c>
      <c r="N77" s="25" t="s">
        <v>703</v>
      </c>
      <c r="O77" s="106">
        <v>4600</v>
      </c>
      <c r="P77" s="25">
        <v>14</v>
      </c>
      <c r="Q77" s="25">
        <v>42</v>
      </c>
      <c r="R77" s="25">
        <v>0</v>
      </c>
      <c r="S77" s="25">
        <v>3</v>
      </c>
      <c r="T77" s="106">
        <v>12757.5</v>
      </c>
      <c r="U77" s="25">
        <v>0</v>
      </c>
      <c r="V77" s="25">
        <v>122</v>
      </c>
      <c r="W77" s="25">
        <v>52.5</v>
      </c>
      <c r="X77" s="25">
        <v>51.5</v>
      </c>
      <c r="Y77" s="25">
        <v>73</v>
      </c>
      <c r="Z77" s="20">
        <f t="shared" si="24"/>
        <v>71.919770773638973</v>
      </c>
      <c r="AA77" s="30">
        <f t="shared" si="25"/>
        <v>10.069060773480663</v>
      </c>
      <c r="AB77" s="32">
        <f t="shared" si="26"/>
        <v>0.896584440227704</v>
      </c>
      <c r="AC77" s="32">
        <f t="shared" si="27"/>
        <v>2.7733695652173913</v>
      </c>
      <c r="AD77" s="5"/>
      <c r="AE77" s="59">
        <f t="shared" si="28"/>
        <v>911.25</v>
      </c>
      <c r="AF77" s="59">
        <f t="shared" si="29"/>
        <v>303.75</v>
      </c>
      <c r="AG77" s="59">
        <f t="shared" si="30"/>
        <v>4252.5</v>
      </c>
      <c r="AH77" s="1"/>
      <c r="AI77" s="1"/>
      <c r="AJ77" s="1"/>
      <c r="AK77" s="1"/>
    </row>
    <row r="78" spans="1:37" s="3" customFormat="1" ht="30" x14ac:dyDescent="0.2">
      <c r="A78" s="25" t="s">
        <v>37</v>
      </c>
      <c r="B78" s="25" t="s">
        <v>141</v>
      </c>
      <c r="C78" s="25" t="s">
        <v>7</v>
      </c>
      <c r="D78" s="25" t="s">
        <v>38</v>
      </c>
      <c r="E78" s="25" t="s">
        <v>24</v>
      </c>
      <c r="F78" s="25" t="s">
        <v>39</v>
      </c>
      <c r="G78" s="25" t="s">
        <v>493</v>
      </c>
      <c r="H78" s="25" t="s">
        <v>345</v>
      </c>
      <c r="I78" s="106">
        <v>1871</v>
      </c>
      <c r="J78" s="106">
        <v>36706</v>
      </c>
      <c r="K78" s="106">
        <v>36706</v>
      </c>
      <c r="L78" s="25"/>
      <c r="M78" s="25">
        <v>60</v>
      </c>
      <c r="N78" s="25" t="s">
        <v>703</v>
      </c>
      <c r="O78" s="106">
        <v>0</v>
      </c>
      <c r="P78" s="25">
        <v>26</v>
      </c>
      <c r="Q78" s="25">
        <v>92</v>
      </c>
      <c r="R78" s="25">
        <v>0</v>
      </c>
      <c r="S78" s="25">
        <v>3</v>
      </c>
      <c r="T78" s="106">
        <v>32625</v>
      </c>
      <c r="U78" s="25">
        <v>0</v>
      </c>
      <c r="V78" s="25">
        <v>361.5</v>
      </c>
      <c r="W78" s="25">
        <v>0</v>
      </c>
      <c r="X78" s="25">
        <v>188.25</v>
      </c>
      <c r="Y78" s="25">
        <v>240</v>
      </c>
      <c r="Z78" s="20">
        <f t="shared" si="24"/>
        <v>66.390041493775925</v>
      </c>
      <c r="AA78" s="30">
        <f t="shared" si="25"/>
        <v>17.437199358631748</v>
      </c>
      <c r="AB78" s="32">
        <f t="shared" si="26"/>
        <v>0.88881926660491473</v>
      </c>
      <c r="AC78" s="32" t="e">
        <f t="shared" si="27"/>
        <v>#DIV/0!</v>
      </c>
      <c r="AD78" s="5"/>
      <c r="AE78" s="59">
        <f t="shared" si="28"/>
        <v>1254.8076923076924</v>
      </c>
      <c r="AF78" s="59">
        <f t="shared" si="29"/>
        <v>354.61956521739131</v>
      </c>
      <c r="AG78" s="59">
        <f t="shared" si="30"/>
        <v>10875</v>
      </c>
      <c r="AH78" s="1"/>
      <c r="AI78" s="1"/>
      <c r="AJ78" s="1"/>
      <c r="AK78" s="1"/>
    </row>
    <row r="79" spans="1:37" s="3" customFormat="1" ht="45" x14ac:dyDescent="0.2">
      <c r="A79" s="25" t="s">
        <v>45</v>
      </c>
      <c r="B79" s="25" t="s">
        <v>6</v>
      </c>
      <c r="C79" s="25" t="s">
        <v>7</v>
      </c>
      <c r="D79" s="25" t="s">
        <v>46</v>
      </c>
      <c r="E79" s="25" t="s">
        <v>24</v>
      </c>
      <c r="F79" s="25" t="s">
        <v>44</v>
      </c>
      <c r="G79" s="25" t="s">
        <v>493</v>
      </c>
      <c r="H79" s="25" t="s">
        <v>447</v>
      </c>
      <c r="I79" s="106">
        <v>6666</v>
      </c>
      <c r="J79" s="106">
        <v>43000</v>
      </c>
      <c r="K79" s="106">
        <v>43000</v>
      </c>
      <c r="L79" s="34" t="s">
        <v>356</v>
      </c>
      <c r="M79" s="25"/>
      <c r="N79" s="25" t="s">
        <v>703</v>
      </c>
      <c r="O79" s="106">
        <v>0</v>
      </c>
      <c r="P79" s="25">
        <v>13</v>
      </c>
      <c r="Q79" s="25">
        <v>400</v>
      </c>
      <c r="R79" s="25">
        <v>0</v>
      </c>
      <c r="S79" s="25">
        <v>11</v>
      </c>
      <c r="T79" s="106">
        <v>8145</v>
      </c>
      <c r="U79" s="25">
        <v>0</v>
      </c>
      <c r="V79" s="25">
        <v>90</v>
      </c>
      <c r="W79" s="25">
        <v>0</v>
      </c>
      <c r="X79" s="25">
        <v>0</v>
      </c>
      <c r="Y79" s="25">
        <v>0</v>
      </c>
      <c r="Z79" s="20"/>
      <c r="AA79" s="30"/>
      <c r="AB79" s="32"/>
      <c r="AC79" s="32"/>
      <c r="AD79" s="5"/>
      <c r="AE79" s="59"/>
      <c r="AF79" s="59"/>
      <c r="AG79" s="59"/>
      <c r="AH79" s="1"/>
      <c r="AI79" s="1"/>
      <c r="AJ79" s="1"/>
      <c r="AK79" s="1"/>
    </row>
    <row r="80" spans="1:37" s="3" customFormat="1" ht="15" x14ac:dyDescent="0.2">
      <c r="A80" s="38"/>
      <c r="B80" s="38"/>
      <c r="C80" s="38"/>
      <c r="D80" s="38"/>
      <c r="E80" s="38"/>
      <c r="F80" s="38"/>
      <c r="G80" s="38"/>
      <c r="H80" s="38"/>
      <c r="I80" s="130"/>
      <c r="J80" s="130"/>
      <c r="K80" s="130"/>
      <c r="L80" s="38"/>
      <c r="M80" s="38"/>
      <c r="N80" s="38"/>
      <c r="O80" s="130"/>
      <c r="P80" s="38"/>
      <c r="Q80" s="38"/>
      <c r="R80" s="38"/>
      <c r="S80" s="38"/>
      <c r="T80" s="130"/>
      <c r="U80" s="38"/>
      <c r="V80" s="38"/>
      <c r="W80" s="38"/>
      <c r="X80" s="38"/>
      <c r="Y80" s="38"/>
      <c r="Z80" s="20"/>
      <c r="AA80" s="30"/>
      <c r="AB80" s="32"/>
      <c r="AC80" s="32"/>
      <c r="AE80" s="59"/>
      <c r="AF80" s="59"/>
      <c r="AG80" s="59"/>
    </row>
    <row r="81" spans="1:37" s="3" customFormat="1" ht="15" x14ac:dyDescent="0.2">
      <c r="A81" s="38"/>
      <c r="B81" s="38"/>
      <c r="C81" s="38"/>
      <c r="D81" s="38"/>
      <c r="E81" s="38"/>
      <c r="F81" s="38"/>
      <c r="G81" s="38"/>
      <c r="H81" s="38"/>
      <c r="I81" s="130"/>
      <c r="J81" s="130"/>
      <c r="K81" s="130"/>
      <c r="L81" s="38"/>
      <c r="M81" s="38"/>
      <c r="N81" s="38"/>
      <c r="O81" s="130"/>
      <c r="P81" s="38"/>
      <c r="Q81" s="38"/>
      <c r="R81" s="38"/>
      <c r="S81" s="38"/>
      <c r="T81" s="130"/>
      <c r="U81" s="38"/>
      <c r="V81" s="38"/>
      <c r="W81" s="38"/>
      <c r="X81" s="38"/>
      <c r="Y81" s="38"/>
      <c r="Z81" s="20"/>
      <c r="AA81" s="30"/>
      <c r="AB81" s="32"/>
      <c r="AC81" s="32"/>
      <c r="AE81" s="59"/>
      <c r="AF81" s="59"/>
      <c r="AG81" s="59"/>
    </row>
    <row r="82" spans="1:37" s="3" customFormat="1" ht="18" x14ac:dyDescent="0.2">
      <c r="A82" s="38"/>
      <c r="B82" s="38"/>
      <c r="C82" s="38"/>
      <c r="D82" s="38"/>
      <c r="E82" s="47" t="s">
        <v>814</v>
      </c>
      <c r="F82" s="47"/>
      <c r="G82" s="38"/>
      <c r="H82" s="38"/>
      <c r="I82" s="132">
        <f>SUM(I63:I78)</f>
        <v>78471</v>
      </c>
      <c r="J82" s="132">
        <f t="shared" ref="J82:Y82" si="31">SUM(J63:J78)</f>
        <v>1002511</v>
      </c>
      <c r="K82" s="132">
        <f t="shared" si="31"/>
        <v>914335</v>
      </c>
      <c r="L82" s="132"/>
      <c r="M82" s="132"/>
      <c r="N82" s="132"/>
      <c r="O82" s="132">
        <f t="shared" si="31"/>
        <v>29700</v>
      </c>
      <c r="P82" s="132">
        <f t="shared" si="31"/>
        <v>1133</v>
      </c>
      <c r="Q82" s="132">
        <f t="shared" si="31"/>
        <v>4227</v>
      </c>
      <c r="R82" s="132">
        <f t="shared" si="31"/>
        <v>280</v>
      </c>
      <c r="S82" s="132">
        <f t="shared" si="31"/>
        <v>130</v>
      </c>
      <c r="T82" s="132">
        <f t="shared" si="31"/>
        <v>913886.05999999994</v>
      </c>
      <c r="U82" s="132">
        <f t="shared" si="31"/>
        <v>20468.560000000001</v>
      </c>
      <c r="V82" s="132">
        <f t="shared" si="31"/>
        <v>9332.75</v>
      </c>
      <c r="W82" s="132">
        <f t="shared" si="31"/>
        <v>1138.5</v>
      </c>
      <c r="X82" s="132">
        <f t="shared" si="31"/>
        <v>5449.75</v>
      </c>
      <c r="Y82" s="132">
        <f t="shared" si="31"/>
        <v>6247.25</v>
      </c>
      <c r="Z82" s="20"/>
      <c r="AA82" s="30"/>
      <c r="AB82" s="32"/>
      <c r="AC82" s="32"/>
      <c r="AE82" s="59"/>
      <c r="AF82" s="59"/>
      <c r="AG82" s="59"/>
    </row>
    <row r="83" spans="1:37" s="3" customFormat="1" ht="18" x14ac:dyDescent="0.2">
      <c r="A83" s="38"/>
      <c r="B83" s="38"/>
      <c r="C83" s="38"/>
      <c r="D83" s="38"/>
      <c r="E83" s="38"/>
      <c r="F83" s="39" t="s">
        <v>815</v>
      </c>
      <c r="G83" s="39"/>
      <c r="H83" s="36"/>
      <c r="I83" s="132">
        <f>SUM(I62:I79)</f>
        <v>85137</v>
      </c>
      <c r="J83" s="132">
        <f>SUM(J62:J79)</f>
        <v>1045511</v>
      </c>
      <c r="K83" s="132">
        <f>SUM(K62:K79)</f>
        <v>957335</v>
      </c>
      <c r="L83" s="47"/>
      <c r="M83" s="47"/>
      <c r="N83" s="47"/>
      <c r="O83" s="132">
        <f t="shared" ref="O83:U83" si="32">SUM(O62:O79)</f>
        <v>29700</v>
      </c>
      <c r="P83" s="47">
        <f t="shared" si="32"/>
        <v>1146</v>
      </c>
      <c r="Q83" s="47">
        <f t="shared" si="32"/>
        <v>4627</v>
      </c>
      <c r="R83" s="47">
        <f t="shared" si="32"/>
        <v>284</v>
      </c>
      <c r="S83" s="47">
        <f t="shared" si="32"/>
        <v>163</v>
      </c>
      <c r="T83" s="132">
        <f t="shared" si="32"/>
        <v>942146.05999999994</v>
      </c>
      <c r="U83" s="47">
        <f t="shared" si="32"/>
        <v>20468.560000000001</v>
      </c>
      <c r="V83" s="47">
        <f>SUM(V62:V78)</f>
        <v>9555.75</v>
      </c>
      <c r="W83" s="47">
        <f>SUM(W62:W78)</f>
        <v>1138.5</v>
      </c>
      <c r="X83" s="47">
        <f>SUM(X62:X78)</f>
        <v>5514</v>
      </c>
      <c r="Y83" s="47">
        <f>SUM(Y62:Y78)</f>
        <v>6311.5</v>
      </c>
      <c r="Z83" s="68">
        <f>(Y83+W83)/(V83+W83)*100</f>
        <v>69.663604273324452</v>
      </c>
      <c r="AA83" s="77">
        <f>T83/I83</f>
        <v>11.066235126913092</v>
      </c>
      <c r="AB83" s="73">
        <f>T83/K83</f>
        <v>0.98413414322050263</v>
      </c>
      <c r="AC83" s="73">
        <f>T83/O83</f>
        <v>31.722089562289561</v>
      </c>
      <c r="AD83" s="12"/>
      <c r="AE83" s="80">
        <f>T83/P83</f>
        <v>822.11698080279223</v>
      </c>
      <c r="AF83" s="80">
        <f>T83/Q83</f>
        <v>203.61920466825154</v>
      </c>
      <c r="AG83" s="80">
        <f>T83/S83</f>
        <v>5780.0371779141096</v>
      </c>
    </row>
    <row r="84" spans="1:37" s="3" customFormat="1" ht="15" x14ac:dyDescent="0.2">
      <c r="A84" s="38"/>
      <c r="B84" s="38"/>
      <c r="C84" s="38"/>
      <c r="D84" s="38"/>
      <c r="E84" s="38"/>
      <c r="F84" s="38"/>
      <c r="G84" s="38"/>
      <c r="H84" s="37" t="s">
        <v>783</v>
      </c>
      <c r="I84" s="130"/>
      <c r="J84" s="130"/>
      <c r="K84" s="130"/>
      <c r="L84" s="38"/>
      <c r="M84" s="38"/>
      <c r="N84" s="38"/>
      <c r="O84" s="130"/>
      <c r="P84" s="38"/>
      <c r="Q84" s="38"/>
      <c r="R84" s="38"/>
      <c r="S84" s="38"/>
      <c r="T84" s="130"/>
      <c r="U84" s="38"/>
      <c r="V84" s="38"/>
      <c r="W84" s="38"/>
      <c r="X84" s="38"/>
      <c r="Y84" s="38"/>
      <c r="Z84" s="20"/>
      <c r="AA84" s="67"/>
      <c r="AB84" s="72"/>
      <c r="AC84" s="72"/>
      <c r="AE84" s="38"/>
      <c r="AF84" s="38"/>
      <c r="AG84" s="38"/>
    </row>
    <row r="85" spans="1:37" s="3" customFormat="1" ht="31.5" x14ac:dyDescent="0.2">
      <c r="A85" s="38"/>
      <c r="B85" s="38"/>
      <c r="C85" s="38"/>
      <c r="D85" s="38"/>
      <c r="E85" s="38"/>
      <c r="F85" s="38"/>
      <c r="G85" s="38"/>
      <c r="H85" s="38"/>
      <c r="I85" s="130"/>
      <c r="J85" s="130"/>
      <c r="K85" s="130"/>
      <c r="L85" s="38"/>
      <c r="M85" s="38"/>
      <c r="N85" s="38"/>
      <c r="O85" s="130"/>
      <c r="P85" s="38"/>
      <c r="Q85" s="38"/>
      <c r="R85" s="38"/>
      <c r="S85" s="38"/>
      <c r="T85" s="141" t="s">
        <v>801</v>
      </c>
      <c r="U85" s="23">
        <f>SUM(V62:V79,W62:W79)</f>
        <v>10784.25</v>
      </c>
      <c r="V85" s="38"/>
      <c r="W85" s="38"/>
      <c r="X85" s="38"/>
      <c r="Y85" s="38"/>
      <c r="Z85" s="67"/>
      <c r="AA85" s="67"/>
      <c r="AB85" s="72"/>
      <c r="AC85" s="72"/>
      <c r="AE85" s="38"/>
      <c r="AF85" s="38"/>
      <c r="AG85" s="38"/>
    </row>
    <row r="86" spans="1:37" s="3" customFormat="1" ht="31.5" x14ac:dyDescent="0.2">
      <c r="A86" s="38"/>
      <c r="B86" s="38"/>
      <c r="C86" s="38"/>
      <c r="D86" s="38"/>
      <c r="E86" s="38"/>
      <c r="F86" s="38"/>
      <c r="G86" s="38"/>
      <c r="H86" s="38"/>
      <c r="I86" s="130"/>
      <c r="J86" s="130"/>
      <c r="K86" s="130"/>
      <c r="L86" s="38"/>
      <c r="M86" s="38"/>
      <c r="N86" s="38"/>
      <c r="O86" s="130"/>
      <c r="P86" s="38"/>
      <c r="Q86" s="38"/>
      <c r="R86" s="38"/>
      <c r="S86" s="38"/>
      <c r="T86" s="127" t="s">
        <v>806</v>
      </c>
      <c r="U86" s="23">
        <f>SUM(Y62:Y79,W62:W79)</f>
        <v>7450</v>
      </c>
      <c r="V86" s="38"/>
      <c r="W86" s="38"/>
      <c r="X86" s="40" t="s">
        <v>768</v>
      </c>
      <c r="Y86" s="84" t="s">
        <v>744</v>
      </c>
      <c r="Z86" s="69">
        <f>(Y82+W82)/(V82+W82)*100</f>
        <v>70.533603915482871</v>
      </c>
      <c r="AA86" s="150">
        <f>T82/I82</f>
        <v>11.646163041123472</v>
      </c>
      <c r="AB86" s="151">
        <f>T82/K82</f>
        <v>0.99950899834305795</v>
      </c>
      <c r="AC86" s="151">
        <f>T82/O82</f>
        <v>30.770574410774408</v>
      </c>
      <c r="AD86" s="10"/>
      <c r="AE86" s="152">
        <f>T82/P82</f>
        <v>806.60729037952331</v>
      </c>
      <c r="AF86" s="152">
        <f>T82/Q82</f>
        <v>216.20204873432692</v>
      </c>
      <c r="AG86" s="152">
        <f>T82/S82</f>
        <v>7029.8927692307689</v>
      </c>
    </row>
    <row r="87" spans="1:37" s="3" customFormat="1" ht="18" x14ac:dyDescent="0.2">
      <c r="A87" s="38"/>
      <c r="B87" s="38"/>
      <c r="C87" s="38"/>
      <c r="D87" s="38"/>
      <c r="E87" s="38"/>
      <c r="F87" s="38"/>
      <c r="G87" s="38"/>
      <c r="H87" s="38"/>
      <c r="I87" s="130"/>
      <c r="J87" s="130"/>
      <c r="K87" s="130"/>
      <c r="L87" s="38"/>
      <c r="M87" s="38"/>
      <c r="N87" s="38"/>
      <c r="O87" s="130"/>
      <c r="P87" s="38"/>
      <c r="Q87" s="38"/>
      <c r="R87" s="38"/>
      <c r="S87" s="38"/>
      <c r="T87" s="130"/>
      <c r="U87" s="38"/>
      <c r="V87" s="38"/>
      <c r="W87" s="38"/>
      <c r="X87" s="36"/>
      <c r="Y87" s="84" t="s">
        <v>745</v>
      </c>
      <c r="Z87" s="69">
        <f>_xlfn.STDEV.S(Z63:Z78)</f>
        <v>13.624703034812653</v>
      </c>
      <c r="AA87" s="69">
        <f>_xlfn.STDEV.S(AA63:AA78)</f>
        <v>10.715012905181215</v>
      </c>
      <c r="AB87" s="74">
        <f t="shared" ref="AB87:AG87" si="33">_xlfn.STDEV.S(AB63:AB78)</f>
        <v>0.71116300417829337</v>
      </c>
      <c r="AC87" s="74">
        <f>_xlfn.STDEV.S(AC64,AC67,AC72,AC76:AC77)</f>
        <v>22.16466408768278</v>
      </c>
      <c r="AD87" s="10"/>
      <c r="AE87" s="81">
        <f t="shared" si="33"/>
        <v>663.65175911363929</v>
      </c>
      <c r="AF87" s="81">
        <f t="shared" si="33"/>
        <v>365.1968118439944</v>
      </c>
      <c r="AG87" s="81">
        <f t="shared" si="33"/>
        <v>12372.487039836549</v>
      </c>
    </row>
    <row r="88" spans="1:37" s="3" customFormat="1" ht="18" x14ac:dyDescent="0.2">
      <c r="A88" s="38"/>
      <c r="B88" s="38"/>
      <c r="C88" s="38"/>
      <c r="D88" s="38"/>
      <c r="E88" s="38"/>
      <c r="F88" s="38"/>
      <c r="G88" s="38"/>
      <c r="H88" s="38"/>
      <c r="I88" s="130"/>
      <c r="J88" s="130"/>
      <c r="K88" s="130"/>
      <c r="L88" s="38"/>
      <c r="M88" s="38"/>
      <c r="N88" s="38"/>
      <c r="O88" s="130"/>
      <c r="P88" s="38"/>
      <c r="Q88" s="38"/>
      <c r="R88" s="38"/>
      <c r="S88" s="38"/>
      <c r="T88" s="130"/>
      <c r="U88" s="38"/>
      <c r="V88" s="38"/>
      <c r="W88" s="38"/>
      <c r="X88" s="41"/>
      <c r="Y88" s="85" t="s">
        <v>746</v>
      </c>
      <c r="Z88" s="69">
        <f>MIN(Z63:Z78)</f>
        <v>34.662576687116562</v>
      </c>
      <c r="AA88" s="69">
        <f t="shared" ref="AA88:AG88" si="34">MIN(AA63:AA78)</f>
        <v>1.1003637190270517</v>
      </c>
      <c r="AB88" s="74">
        <f t="shared" si="34"/>
        <v>0.11806097560975609</v>
      </c>
      <c r="AC88" s="74">
        <f>MIN(AC64,AC67,AC72,AC76:AC77)</f>
        <v>2.7733695652173913</v>
      </c>
      <c r="AD88" s="10"/>
      <c r="AE88" s="81">
        <f t="shared" si="34"/>
        <v>134.45833333333334</v>
      </c>
      <c r="AF88" s="81">
        <f t="shared" si="34"/>
        <v>39.194331983805668</v>
      </c>
      <c r="AG88" s="81">
        <f t="shared" si="34"/>
        <v>1019.0526315789474</v>
      </c>
    </row>
    <row r="89" spans="1:37" s="3" customFormat="1" ht="18" x14ac:dyDescent="0.2">
      <c r="A89" s="38"/>
      <c r="B89" s="38"/>
      <c r="C89" s="38"/>
      <c r="D89" s="38"/>
      <c r="E89" s="38"/>
      <c r="F89" s="38"/>
      <c r="G89" s="38"/>
      <c r="H89" s="38"/>
      <c r="I89" s="130"/>
      <c r="J89" s="130"/>
      <c r="K89" s="130"/>
      <c r="L89" s="38"/>
      <c r="M89" s="38"/>
      <c r="N89" s="38"/>
      <c r="O89" s="130"/>
      <c r="P89" s="38"/>
      <c r="Q89" s="38"/>
      <c r="R89" s="38"/>
      <c r="S89" s="38"/>
      <c r="T89" s="130"/>
      <c r="U89" s="38"/>
      <c r="V89" s="38"/>
      <c r="W89" s="38"/>
      <c r="X89" s="42"/>
      <c r="Y89" s="86" t="s">
        <v>747</v>
      </c>
      <c r="Z89" s="69">
        <f>MAX(Z63:Z78)</f>
        <v>85.462226640159045</v>
      </c>
      <c r="AA89" s="69">
        <f t="shared" ref="AA89:AG89" si="35">MAX(AA63:AA78)</f>
        <v>40.242745988004536</v>
      </c>
      <c r="AB89" s="74">
        <f t="shared" si="35"/>
        <v>3.1157142857142857</v>
      </c>
      <c r="AC89" s="74">
        <f>MAX(AC64,AC67,AC72,AC76:AC77)</f>
        <v>55.823076923076925</v>
      </c>
      <c r="AD89" s="10"/>
      <c r="AE89" s="81">
        <f t="shared" si="35"/>
        <v>2687.7777777777778</v>
      </c>
      <c r="AF89" s="81">
        <f t="shared" si="35"/>
        <v>1635.75</v>
      </c>
      <c r="AG89" s="81">
        <f t="shared" si="35"/>
        <v>40245</v>
      </c>
    </row>
    <row r="90" spans="1:37" s="3" customFormat="1" ht="34.5" x14ac:dyDescent="0.2">
      <c r="A90" s="38"/>
      <c r="B90" s="50" t="s">
        <v>742</v>
      </c>
      <c r="C90" s="38"/>
      <c r="D90" s="38"/>
      <c r="E90" s="38"/>
      <c r="F90" s="38"/>
      <c r="G90" s="38"/>
      <c r="H90" s="38"/>
      <c r="I90" s="130"/>
      <c r="J90" s="130"/>
      <c r="K90" s="130"/>
      <c r="L90" s="38"/>
      <c r="M90" s="38"/>
      <c r="N90" s="38"/>
      <c r="O90" s="130"/>
      <c r="P90" s="38"/>
      <c r="Q90" s="38"/>
      <c r="R90" s="38"/>
      <c r="S90" s="38"/>
      <c r="T90" s="130"/>
      <c r="U90" s="38"/>
      <c r="V90" s="38"/>
      <c r="W90" s="38"/>
      <c r="X90" s="38"/>
      <c r="Y90" s="38"/>
      <c r="Z90" s="20"/>
      <c r="AA90" s="67"/>
      <c r="AB90" s="72"/>
      <c r="AC90" s="72"/>
      <c r="AE90" s="38"/>
      <c r="AF90" s="38"/>
      <c r="AG90" s="38"/>
    </row>
    <row r="93" spans="1:37" s="3" customFormat="1" ht="45" x14ac:dyDescent="0.2">
      <c r="A93" s="25" t="s">
        <v>299</v>
      </c>
      <c r="B93" s="25" t="s">
        <v>141</v>
      </c>
      <c r="C93" s="25" t="s">
        <v>272</v>
      </c>
      <c r="D93" s="25" t="s">
        <v>300</v>
      </c>
      <c r="E93" s="25" t="s">
        <v>146</v>
      </c>
      <c r="F93" s="25" t="s">
        <v>301</v>
      </c>
      <c r="G93" s="25" t="s">
        <v>501</v>
      </c>
      <c r="H93" s="25" t="s">
        <v>445</v>
      </c>
      <c r="I93" s="106">
        <v>408</v>
      </c>
      <c r="J93" s="106">
        <v>9300</v>
      </c>
      <c r="K93" s="106">
        <v>9300</v>
      </c>
      <c r="L93" s="25"/>
      <c r="M93" s="25">
        <v>15</v>
      </c>
      <c r="N93" s="25" t="s">
        <v>703</v>
      </c>
      <c r="O93" s="106">
        <v>0</v>
      </c>
      <c r="P93" s="25">
        <v>18</v>
      </c>
      <c r="Q93" s="25">
        <v>43</v>
      </c>
      <c r="R93" s="25">
        <v>0</v>
      </c>
      <c r="S93" s="25">
        <v>1</v>
      </c>
      <c r="T93" s="106">
        <v>3330</v>
      </c>
      <c r="U93" s="25">
        <v>0</v>
      </c>
      <c r="V93" s="25">
        <v>37</v>
      </c>
      <c r="W93" s="25">
        <v>0</v>
      </c>
      <c r="X93" s="25">
        <v>4</v>
      </c>
      <c r="Y93" s="25">
        <v>11</v>
      </c>
      <c r="Z93" s="20">
        <f t="shared" ref="Z93:Z131" si="36">(Y93+W93)/(V93+W93)*100</f>
        <v>29.72972972972973</v>
      </c>
      <c r="AA93" s="30">
        <f t="shared" ref="AA93:AA131" si="37">T93/I93</f>
        <v>8.1617647058823533</v>
      </c>
      <c r="AB93" s="32">
        <f t="shared" ref="AB93:AB131" si="38">T93/K93</f>
        <v>0.35806451612903228</v>
      </c>
      <c r="AC93" s="32" t="e">
        <f t="shared" ref="AC93:AC131" si="39">T93/O93</f>
        <v>#DIV/0!</v>
      </c>
      <c r="AD93" s="5"/>
      <c r="AE93" s="59">
        <f t="shared" ref="AE93:AE131" si="40">T93/P93</f>
        <v>185</v>
      </c>
      <c r="AF93" s="59">
        <f t="shared" ref="AF93:AF131" si="41">T93/Q93</f>
        <v>77.441860465116278</v>
      </c>
      <c r="AG93" s="59">
        <f t="shared" ref="AG93:AG131" si="42">T93/S93</f>
        <v>3330</v>
      </c>
      <c r="AH93" s="1"/>
      <c r="AI93" s="1"/>
      <c r="AJ93" s="1"/>
      <c r="AK93" s="1"/>
    </row>
    <row r="94" spans="1:37" s="3" customFormat="1" ht="30" x14ac:dyDescent="0.2">
      <c r="A94" s="25" t="s">
        <v>32</v>
      </c>
      <c r="B94" s="25" t="s">
        <v>6</v>
      </c>
      <c r="C94" s="25" t="s">
        <v>7</v>
      </c>
      <c r="D94" s="25" t="s">
        <v>33</v>
      </c>
      <c r="E94" s="25" t="s">
        <v>9</v>
      </c>
      <c r="F94" s="25" t="s">
        <v>34</v>
      </c>
      <c r="G94" s="25" t="s">
        <v>489</v>
      </c>
      <c r="H94" s="25" t="s">
        <v>367</v>
      </c>
      <c r="I94" s="106">
        <v>398</v>
      </c>
      <c r="J94" s="106">
        <v>11334</v>
      </c>
      <c r="K94" s="106">
        <v>11334</v>
      </c>
      <c r="L94" s="25"/>
      <c r="M94" s="25">
        <v>0</v>
      </c>
      <c r="N94" s="25" t="s">
        <v>703</v>
      </c>
      <c r="O94" s="106">
        <v>0</v>
      </c>
      <c r="P94" s="25">
        <v>25</v>
      </c>
      <c r="Q94" s="25">
        <v>45</v>
      </c>
      <c r="R94" s="25">
        <v>0</v>
      </c>
      <c r="S94" s="25">
        <v>12</v>
      </c>
      <c r="T94" s="106">
        <v>9316.5</v>
      </c>
      <c r="U94" s="25">
        <v>0</v>
      </c>
      <c r="V94" s="25">
        <v>100.75</v>
      </c>
      <c r="W94" s="25">
        <v>5.25</v>
      </c>
      <c r="X94" s="25">
        <v>11.75</v>
      </c>
      <c r="Y94" s="25">
        <v>25.25</v>
      </c>
      <c r="Z94" s="20">
        <f t="shared" si="36"/>
        <v>28.773584905660378</v>
      </c>
      <c r="AA94" s="30">
        <f t="shared" si="37"/>
        <v>23.408291457286431</v>
      </c>
      <c r="AB94" s="32">
        <f t="shared" si="38"/>
        <v>0.82199576495500259</v>
      </c>
      <c r="AC94" s="32" t="e">
        <f t="shared" si="39"/>
        <v>#DIV/0!</v>
      </c>
      <c r="AD94" s="5"/>
      <c r="AE94" s="59">
        <f t="shared" si="40"/>
        <v>372.66</v>
      </c>
      <c r="AF94" s="59">
        <f t="shared" si="41"/>
        <v>207.03333333333333</v>
      </c>
      <c r="AG94" s="59">
        <f t="shared" si="42"/>
        <v>776.375</v>
      </c>
      <c r="AH94" s="1"/>
      <c r="AI94" s="1"/>
      <c r="AJ94" s="1"/>
      <c r="AK94" s="1"/>
    </row>
    <row r="95" spans="1:37" s="3" customFormat="1" ht="30" x14ac:dyDescent="0.2">
      <c r="A95" s="25" t="s">
        <v>123</v>
      </c>
      <c r="B95" s="25" t="s">
        <v>83</v>
      </c>
      <c r="C95" s="25" t="s">
        <v>117</v>
      </c>
      <c r="D95" s="25" t="s">
        <v>124</v>
      </c>
      <c r="E95" s="25" t="s">
        <v>146</v>
      </c>
      <c r="F95" s="25" t="s">
        <v>125</v>
      </c>
      <c r="G95" s="25" t="s">
        <v>500</v>
      </c>
      <c r="H95" s="25" t="s">
        <v>370</v>
      </c>
      <c r="I95" s="106">
        <v>3399</v>
      </c>
      <c r="J95" s="106">
        <v>52100</v>
      </c>
      <c r="K95" s="106">
        <v>52100</v>
      </c>
      <c r="L95" s="25"/>
      <c r="M95" s="25">
        <v>10</v>
      </c>
      <c r="N95" s="25" t="s">
        <v>703</v>
      </c>
      <c r="O95" s="106">
        <v>0</v>
      </c>
      <c r="P95" s="25">
        <v>118</v>
      </c>
      <c r="Q95" s="25">
        <v>258</v>
      </c>
      <c r="R95" s="25">
        <v>1</v>
      </c>
      <c r="S95" s="25">
        <v>14</v>
      </c>
      <c r="T95" s="106">
        <v>52245</v>
      </c>
      <c r="U95" s="25">
        <v>0</v>
      </c>
      <c r="V95" s="25">
        <v>579.75</v>
      </c>
      <c r="W95" s="25">
        <v>0</v>
      </c>
      <c r="X95" s="25">
        <v>149.75</v>
      </c>
      <c r="Y95" s="25">
        <v>230</v>
      </c>
      <c r="Z95" s="20">
        <f t="shared" si="36"/>
        <v>39.672272531263474</v>
      </c>
      <c r="AA95" s="30">
        <f t="shared" si="37"/>
        <v>15.370697263901148</v>
      </c>
      <c r="AB95" s="32">
        <f t="shared" si="38"/>
        <v>1.0027831094049904</v>
      </c>
      <c r="AC95" s="32" t="e">
        <f t="shared" si="39"/>
        <v>#DIV/0!</v>
      </c>
      <c r="AD95" s="5"/>
      <c r="AE95" s="59">
        <f t="shared" si="40"/>
        <v>442.75423728813558</v>
      </c>
      <c r="AF95" s="59">
        <f t="shared" si="41"/>
        <v>202.5</v>
      </c>
      <c r="AG95" s="59">
        <f t="shared" si="42"/>
        <v>3731.7857142857142</v>
      </c>
      <c r="AH95" s="1"/>
      <c r="AI95" s="1"/>
      <c r="AJ95" s="1"/>
      <c r="AK95" s="1"/>
    </row>
    <row r="96" spans="1:37" s="3" customFormat="1" ht="29.25" customHeight="1" x14ac:dyDescent="0.2">
      <c r="A96" s="25" t="s">
        <v>120</v>
      </c>
      <c r="B96" s="25" t="s">
        <v>83</v>
      </c>
      <c r="C96" s="25" t="s">
        <v>117</v>
      </c>
      <c r="D96" s="25" t="s">
        <v>121</v>
      </c>
      <c r="E96" s="25" t="s">
        <v>146</v>
      </c>
      <c r="F96" s="25" t="s">
        <v>122</v>
      </c>
      <c r="G96" s="25" t="s">
        <v>499</v>
      </c>
      <c r="H96" s="25" t="s">
        <v>369</v>
      </c>
      <c r="I96" s="106">
        <v>538</v>
      </c>
      <c r="J96" s="106">
        <v>14000</v>
      </c>
      <c r="K96" s="106">
        <v>11700</v>
      </c>
      <c r="L96" s="25"/>
      <c r="M96" s="25">
        <v>0</v>
      </c>
      <c r="N96" s="25" t="s">
        <v>721</v>
      </c>
      <c r="O96" s="106">
        <v>0</v>
      </c>
      <c r="P96" s="25">
        <v>22</v>
      </c>
      <c r="Q96" s="25">
        <v>37</v>
      </c>
      <c r="R96" s="25">
        <v>1</v>
      </c>
      <c r="S96" s="25">
        <v>20</v>
      </c>
      <c r="T96" s="106">
        <v>15629.2</v>
      </c>
      <c r="U96" s="25">
        <v>35</v>
      </c>
      <c r="V96" s="25">
        <v>160.75</v>
      </c>
      <c r="W96" s="25">
        <v>29.25</v>
      </c>
      <c r="X96" s="25">
        <v>31</v>
      </c>
      <c r="Y96" s="25">
        <v>73</v>
      </c>
      <c r="Z96" s="20">
        <f t="shared" si="36"/>
        <v>53.815789473684205</v>
      </c>
      <c r="AA96" s="30">
        <f t="shared" si="37"/>
        <v>29.050557620817845</v>
      </c>
      <c r="AB96" s="32">
        <f t="shared" si="38"/>
        <v>1.3358290598290599</v>
      </c>
      <c r="AC96" s="32" t="e">
        <f t="shared" si="39"/>
        <v>#DIV/0!</v>
      </c>
      <c r="AD96" s="5"/>
      <c r="AE96" s="59">
        <f t="shared" si="40"/>
        <v>710.41818181818189</v>
      </c>
      <c r="AF96" s="59">
        <f t="shared" si="41"/>
        <v>422.41081081081086</v>
      </c>
      <c r="AG96" s="59">
        <f t="shared" si="42"/>
        <v>781.46</v>
      </c>
      <c r="AH96" s="1"/>
      <c r="AI96" s="1"/>
      <c r="AJ96" s="1"/>
      <c r="AK96" s="1"/>
    </row>
    <row r="97" spans="1:37" s="3" customFormat="1" ht="30" x14ac:dyDescent="0.2">
      <c r="A97" s="25" t="s">
        <v>26</v>
      </c>
      <c r="B97" s="25" t="s">
        <v>6</v>
      </c>
      <c r="C97" s="25" t="s">
        <v>7</v>
      </c>
      <c r="D97" s="25" t="s">
        <v>27</v>
      </c>
      <c r="E97" s="25" t="s">
        <v>146</v>
      </c>
      <c r="F97" s="25" t="s">
        <v>28</v>
      </c>
      <c r="G97" s="25" t="s">
        <v>491</v>
      </c>
      <c r="H97" s="25" t="s">
        <v>341</v>
      </c>
      <c r="I97" s="106">
        <v>3660</v>
      </c>
      <c r="J97" s="106">
        <v>62800</v>
      </c>
      <c r="K97" s="106">
        <v>62600</v>
      </c>
      <c r="L97" s="25" t="s">
        <v>692</v>
      </c>
      <c r="M97" s="25">
        <v>30</v>
      </c>
      <c r="N97" s="25" t="s">
        <v>708</v>
      </c>
      <c r="O97" s="106">
        <v>45145</v>
      </c>
      <c r="P97" s="25">
        <v>25</v>
      </c>
      <c r="Q97" s="25">
        <v>620</v>
      </c>
      <c r="R97" s="25">
        <v>0</v>
      </c>
      <c r="S97" s="25">
        <v>5</v>
      </c>
      <c r="T97" s="106">
        <v>40635</v>
      </c>
      <c r="U97" s="25">
        <v>0</v>
      </c>
      <c r="V97" s="25">
        <v>451</v>
      </c>
      <c r="W97" s="25">
        <v>0</v>
      </c>
      <c r="X97" s="25">
        <v>172.75</v>
      </c>
      <c r="Y97" s="25">
        <v>185</v>
      </c>
      <c r="Z97" s="20">
        <f t="shared" si="36"/>
        <v>41.019955654101999</v>
      </c>
      <c r="AA97" s="30">
        <f t="shared" si="37"/>
        <v>11.102459016393443</v>
      </c>
      <c r="AB97" s="32">
        <f t="shared" si="38"/>
        <v>0.64912140575079869</v>
      </c>
      <c r="AC97" s="32">
        <f t="shared" si="39"/>
        <v>0.90009967881271458</v>
      </c>
      <c r="AD97" s="5"/>
      <c r="AE97" s="59">
        <f t="shared" si="40"/>
        <v>1625.4</v>
      </c>
      <c r="AF97" s="59">
        <f t="shared" si="41"/>
        <v>65.540322580645167</v>
      </c>
      <c r="AG97" s="59">
        <f t="shared" si="42"/>
        <v>8127</v>
      </c>
      <c r="AH97" s="1"/>
      <c r="AI97" s="1"/>
      <c r="AJ97" s="1"/>
      <c r="AK97" s="1"/>
    </row>
    <row r="98" spans="1:37" s="3" customFormat="1" ht="30" x14ac:dyDescent="0.2">
      <c r="A98" s="25" t="s">
        <v>255</v>
      </c>
      <c r="B98" s="25" t="s">
        <v>141</v>
      </c>
      <c r="C98" s="25" t="s">
        <v>142</v>
      </c>
      <c r="D98" s="25" t="s">
        <v>256</v>
      </c>
      <c r="E98" s="25" t="s">
        <v>508</v>
      </c>
      <c r="F98" s="25" t="s">
        <v>81</v>
      </c>
      <c r="G98" s="25" t="s">
        <v>493</v>
      </c>
      <c r="H98" s="25" t="s">
        <v>412</v>
      </c>
      <c r="I98" s="106">
        <v>1014</v>
      </c>
      <c r="J98" s="106">
        <v>31200</v>
      </c>
      <c r="K98" s="106">
        <v>25200</v>
      </c>
      <c r="L98" s="25" t="s">
        <v>692</v>
      </c>
      <c r="M98" s="25">
        <v>0</v>
      </c>
      <c r="N98" s="25" t="s">
        <v>709</v>
      </c>
      <c r="O98" s="106">
        <v>0</v>
      </c>
      <c r="P98" s="25">
        <v>65</v>
      </c>
      <c r="Q98" s="25">
        <v>120</v>
      </c>
      <c r="R98" s="25">
        <v>0</v>
      </c>
      <c r="S98" s="25">
        <v>5</v>
      </c>
      <c r="T98" s="142">
        <v>13130</v>
      </c>
      <c r="U98" s="25">
        <v>0</v>
      </c>
      <c r="V98" s="25">
        <v>146.5</v>
      </c>
      <c r="W98" s="25">
        <v>0</v>
      </c>
      <c r="X98" s="25">
        <v>56.25</v>
      </c>
      <c r="Y98" s="25">
        <v>56.25</v>
      </c>
      <c r="Z98" s="20">
        <f t="shared" si="36"/>
        <v>38.395904436860064</v>
      </c>
      <c r="AA98" s="30">
        <f t="shared" si="37"/>
        <v>12.948717948717949</v>
      </c>
      <c r="AB98" s="32">
        <f t="shared" si="38"/>
        <v>0.52103174603174607</v>
      </c>
      <c r="AC98" s="32" t="e">
        <f t="shared" si="39"/>
        <v>#DIV/0!</v>
      </c>
      <c r="AD98" s="5"/>
      <c r="AE98" s="59">
        <f t="shared" si="40"/>
        <v>202</v>
      </c>
      <c r="AF98" s="59">
        <f t="shared" si="41"/>
        <v>109.41666666666667</v>
      </c>
      <c r="AG98" s="59">
        <f t="shared" si="42"/>
        <v>2626</v>
      </c>
      <c r="AH98" s="1"/>
      <c r="AI98" s="1"/>
      <c r="AJ98" s="1"/>
      <c r="AK98" s="1"/>
    </row>
    <row r="99" spans="1:37" s="3" customFormat="1" ht="30" x14ac:dyDescent="0.2">
      <c r="A99" s="25" t="s">
        <v>287</v>
      </c>
      <c r="B99" s="25" t="s">
        <v>141</v>
      </c>
      <c r="C99" s="25" t="s">
        <v>272</v>
      </c>
      <c r="D99" s="25" t="s">
        <v>288</v>
      </c>
      <c r="E99" s="25" t="s">
        <v>146</v>
      </c>
      <c r="F99" s="25" t="s">
        <v>289</v>
      </c>
      <c r="G99" s="25" t="s">
        <v>501</v>
      </c>
      <c r="H99" s="25" t="s">
        <v>423</v>
      </c>
      <c r="I99" s="106">
        <v>1017</v>
      </c>
      <c r="J99" s="106">
        <v>19632</v>
      </c>
      <c r="K99" s="106">
        <v>19632</v>
      </c>
      <c r="L99" s="25"/>
      <c r="M99" s="25">
        <v>10</v>
      </c>
      <c r="N99" s="25" t="s">
        <v>703</v>
      </c>
      <c r="O99" s="106">
        <v>2800</v>
      </c>
      <c r="P99" s="25">
        <v>31</v>
      </c>
      <c r="Q99" s="25">
        <v>122</v>
      </c>
      <c r="R99" s="25">
        <v>0</v>
      </c>
      <c r="S99" s="25">
        <v>4</v>
      </c>
      <c r="T99" s="106">
        <v>15324</v>
      </c>
      <c r="U99" s="25">
        <v>0</v>
      </c>
      <c r="V99" s="25">
        <v>170.5</v>
      </c>
      <c r="W99" s="25">
        <v>0</v>
      </c>
      <c r="X99" s="25">
        <v>67</v>
      </c>
      <c r="Y99" s="25">
        <v>78</v>
      </c>
      <c r="Z99" s="20">
        <f t="shared" si="36"/>
        <v>45.747800586510259</v>
      </c>
      <c r="AA99" s="30">
        <f t="shared" si="37"/>
        <v>15.067846607669617</v>
      </c>
      <c r="AB99" s="32">
        <f t="shared" si="38"/>
        <v>0.78056234718826401</v>
      </c>
      <c r="AC99" s="32">
        <f t="shared" si="39"/>
        <v>5.4728571428571424</v>
      </c>
      <c r="AD99" s="5"/>
      <c r="AE99" s="59">
        <f t="shared" si="40"/>
        <v>494.32258064516128</v>
      </c>
      <c r="AF99" s="59">
        <f t="shared" si="41"/>
        <v>125.60655737704919</v>
      </c>
      <c r="AG99" s="59">
        <f t="shared" si="42"/>
        <v>3831</v>
      </c>
      <c r="AH99" s="1"/>
      <c r="AI99" s="1"/>
      <c r="AJ99" s="1"/>
      <c r="AK99" s="1"/>
    </row>
    <row r="100" spans="1:37" s="3" customFormat="1" ht="15" x14ac:dyDescent="0.2">
      <c r="A100" s="25" t="s">
        <v>116</v>
      </c>
      <c r="B100" s="25" t="s">
        <v>83</v>
      </c>
      <c r="C100" s="25" t="s">
        <v>117</v>
      </c>
      <c r="D100" s="25" t="s">
        <v>118</v>
      </c>
      <c r="E100" s="25" t="s">
        <v>146</v>
      </c>
      <c r="F100" s="25" t="s">
        <v>119</v>
      </c>
      <c r="G100" s="25" t="s">
        <v>499</v>
      </c>
      <c r="H100" s="25" t="s">
        <v>368</v>
      </c>
      <c r="I100" s="106">
        <v>1475</v>
      </c>
      <c r="J100" s="106">
        <v>30500</v>
      </c>
      <c r="K100" s="106">
        <v>30500</v>
      </c>
      <c r="L100" s="25"/>
      <c r="M100" s="25">
        <v>30</v>
      </c>
      <c r="N100" s="25" t="s">
        <v>703</v>
      </c>
      <c r="O100" s="106">
        <v>2050</v>
      </c>
      <c r="P100" s="25">
        <v>41</v>
      </c>
      <c r="Q100" s="25">
        <v>146</v>
      </c>
      <c r="R100" s="25">
        <v>4</v>
      </c>
      <c r="S100" s="25">
        <v>6</v>
      </c>
      <c r="T100" s="106">
        <v>32432.98</v>
      </c>
      <c r="U100" s="25">
        <v>2866.78</v>
      </c>
      <c r="V100" s="25">
        <v>313</v>
      </c>
      <c r="W100" s="25">
        <v>52.25</v>
      </c>
      <c r="X100" s="25">
        <v>97.5</v>
      </c>
      <c r="Y100" s="25">
        <v>150</v>
      </c>
      <c r="Z100" s="20">
        <f t="shared" si="36"/>
        <v>55.37303216974675</v>
      </c>
      <c r="AA100" s="30">
        <f t="shared" si="37"/>
        <v>21.988461016949152</v>
      </c>
      <c r="AB100" s="32">
        <f t="shared" si="38"/>
        <v>1.063376393442623</v>
      </c>
      <c r="AC100" s="32">
        <f t="shared" si="39"/>
        <v>15.820965853658537</v>
      </c>
      <c r="AD100" s="5"/>
      <c r="AE100" s="59">
        <f t="shared" si="40"/>
        <v>791.04829268292679</v>
      </c>
      <c r="AF100" s="59">
        <f t="shared" si="41"/>
        <v>222.14369863013698</v>
      </c>
      <c r="AG100" s="59">
        <f t="shared" si="42"/>
        <v>5405.4966666666669</v>
      </c>
      <c r="AH100" s="1"/>
      <c r="AI100" s="1"/>
      <c r="AJ100" s="1"/>
      <c r="AK100" s="1"/>
    </row>
    <row r="101" spans="1:37" s="3" customFormat="1" ht="30" x14ac:dyDescent="0.2">
      <c r="A101" s="25" t="s">
        <v>137</v>
      </c>
      <c r="B101" s="25" t="s">
        <v>83</v>
      </c>
      <c r="C101" s="25" t="s">
        <v>117</v>
      </c>
      <c r="D101" s="25" t="s">
        <v>138</v>
      </c>
      <c r="E101" s="25" t="s">
        <v>9</v>
      </c>
      <c r="F101" s="25" t="s">
        <v>139</v>
      </c>
      <c r="G101" s="25" t="s">
        <v>499</v>
      </c>
      <c r="H101" s="25" t="s">
        <v>373</v>
      </c>
      <c r="I101" s="106">
        <v>616</v>
      </c>
      <c r="J101" s="106">
        <v>20550</v>
      </c>
      <c r="K101" s="106">
        <v>18250</v>
      </c>
      <c r="L101" s="25"/>
      <c r="M101" s="25">
        <v>15</v>
      </c>
      <c r="N101" s="25" t="s">
        <v>712</v>
      </c>
      <c r="O101" s="106">
        <v>5050</v>
      </c>
      <c r="P101" s="25">
        <v>21</v>
      </c>
      <c r="Q101" s="25">
        <v>178</v>
      </c>
      <c r="R101" s="25">
        <v>0</v>
      </c>
      <c r="S101" s="25">
        <v>2</v>
      </c>
      <c r="T101" s="106">
        <v>27707.5</v>
      </c>
      <c r="U101" s="25"/>
      <c r="V101" s="25">
        <v>298</v>
      </c>
      <c r="W101" s="25">
        <v>27</v>
      </c>
      <c r="X101" s="25">
        <v>121</v>
      </c>
      <c r="Y101" s="25">
        <v>175</v>
      </c>
      <c r="Z101" s="20">
        <f t="shared" si="36"/>
        <v>62.153846153846146</v>
      </c>
      <c r="AA101" s="30">
        <f t="shared" si="37"/>
        <v>44.97970779220779</v>
      </c>
      <c r="AB101" s="32">
        <f t="shared" si="38"/>
        <v>1.5182191780821919</v>
      </c>
      <c r="AC101" s="32">
        <f t="shared" si="39"/>
        <v>5.4866336633663364</v>
      </c>
      <c r="AD101" s="5"/>
      <c r="AE101" s="59">
        <f t="shared" si="40"/>
        <v>1319.4047619047619</v>
      </c>
      <c r="AF101" s="59">
        <f t="shared" si="41"/>
        <v>155.66011235955057</v>
      </c>
      <c r="AG101" s="59">
        <f t="shared" si="42"/>
        <v>13853.75</v>
      </c>
      <c r="AH101" s="1"/>
      <c r="AI101" s="1"/>
      <c r="AJ101" s="1"/>
      <c r="AK101" s="1"/>
    </row>
    <row r="102" spans="1:37" s="3" customFormat="1" ht="30" x14ac:dyDescent="0.2">
      <c r="A102" s="25" t="s">
        <v>264</v>
      </c>
      <c r="B102" s="25" t="s">
        <v>141</v>
      </c>
      <c r="C102" s="25" t="s">
        <v>142</v>
      </c>
      <c r="D102" s="25" t="s">
        <v>265</v>
      </c>
      <c r="E102" s="25" t="s">
        <v>146</v>
      </c>
      <c r="F102" s="25" t="s">
        <v>62</v>
      </c>
      <c r="G102" s="25" t="s">
        <v>493</v>
      </c>
      <c r="H102" s="25" t="s">
        <v>415</v>
      </c>
      <c r="I102" s="106">
        <v>4653</v>
      </c>
      <c r="J102" s="106">
        <v>51521</v>
      </c>
      <c r="K102" s="106">
        <v>48600</v>
      </c>
      <c r="L102" s="25" t="s">
        <v>692</v>
      </c>
      <c r="M102" s="25">
        <v>5</v>
      </c>
      <c r="N102" s="25" t="s">
        <v>703</v>
      </c>
      <c r="O102" s="106">
        <v>0</v>
      </c>
      <c r="P102" s="25">
        <v>67</v>
      </c>
      <c r="Q102" s="25">
        <v>241</v>
      </c>
      <c r="R102" s="25">
        <v>0</v>
      </c>
      <c r="S102" s="25">
        <v>17</v>
      </c>
      <c r="T102" s="106">
        <v>17035</v>
      </c>
      <c r="U102" s="25">
        <v>0</v>
      </c>
      <c r="V102" s="25">
        <v>266</v>
      </c>
      <c r="W102" s="25">
        <v>71</v>
      </c>
      <c r="X102" s="25">
        <v>109.25</v>
      </c>
      <c r="Y102" s="25">
        <v>109.25</v>
      </c>
      <c r="Z102" s="20">
        <f t="shared" si="36"/>
        <v>53.486646884272993</v>
      </c>
      <c r="AA102" s="30">
        <f t="shared" si="37"/>
        <v>3.6610788738448314</v>
      </c>
      <c r="AB102" s="32">
        <f t="shared" si="38"/>
        <v>0.35051440329218109</v>
      </c>
      <c r="AC102" s="32" t="e">
        <f t="shared" si="39"/>
        <v>#DIV/0!</v>
      </c>
      <c r="AD102" s="5"/>
      <c r="AE102" s="59">
        <f t="shared" si="40"/>
        <v>254.25373134328359</v>
      </c>
      <c r="AF102" s="59">
        <f t="shared" si="41"/>
        <v>70.684647302904565</v>
      </c>
      <c r="AG102" s="59">
        <f t="shared" si="42"/>
        <v>1002.0588235294117</v>
      </c>
      <c r="AH102" s="1"/>
      <c r="AI102" s="1"/>
      <c r="AJ102" s="1"/>
      <c r="AK102" s="1"/>
    </row>
    <row r="103" spans="1:37" s="3" customFormat="1" ht="30" x14ac:dyDescent="0.2">
      <c r="A103" s="25" t="s">
        <v>63</v>
      </c>
      <c r="B103" s="25" t="s">
        <v>141</v>
      </c>
      <c r="C103" s="25" t="s">
        <v>7</v>
      </c>
      <c r="D103" s="25" t="s">
        <v>64</v>
      </c>
      <c r="E103" s="25" t="s">
        <v>9</v>
      </c>
      <c r="F103" s="25" t="s">
        <v>65</v>
      </c>
      <c r="G103" s="25" t="s">
        <v>493</v>
      </c>
      <c r="H103" s="25" t="s">
        <v>353</v>
      </c>
      <c r="I103" s="106">
        <v>260</v>
      </c>
      <c r="J103" s="106">
        <v>11104</v>
      </c>
      <c r="K103" s="106">
        <v>11104</v>
      </c>
      <c r="L103" s="25"/>
      <c r="M103" s="25">
        <v>5</v>
      </c>
      <c r="N103" s="25" t="s">
        <v>703</v>
      </c>
      <c r="O103" s="106">
        <v>1100</v>
      </c>
      <c r="P103" s="25">
        <v>19</v>
      </c>
      <c r="Q103" s="25">
        <v>72</v>
      </c>
      <c r="R103" s="25">
        <v>0</v>
      </c>
      <c r="S103" s="25">
        <v>4</v>
      </c>
      <c r="T103" s="106">
        <v>6480</v>
      </c>
      <c r="U103" s="25">
        <v>0</v>
      </c>
      <c r="V103" s="25">
        <v>69.5</v>
      </c>
      <c r="W103" s="25">
        <v>0</v>
      </c>
      <c r="X103" s="25">
        <v>37.5</v>
      </c>
      <c r="Y103" s="25">
        <v>37.5</v>
      </c>
      <c r="Z103" s="20">
        <f t="shared" si="36"/>
        <v>53.956834532374096</v>
      </c>
      <c r="AA103" s="30">
        <f t="shared" si="37"/>
        <v>24.923076923076923</v>
      </c>
      <c r="AB103" s="32">
        <f t="shared" si="38"/>
        <v>0.58357348703170031</v>
      </c>
      <c r="AC103" s="32">
        <f t="shared" si="39"/>
        <v>5.8909090909090907</v>
      </c>
      <c r="AD103" s="5"/>
      <c r="AE103" s="59">
        <f t="shared" si="40"/>
        <v>341.05263157894734</v>
      </c>
      <c r="AF103" s="59">
        <f t="shared" si="41"/>
        <v>90</v>
      </c>
      <c r="AG103" s="59">
        <f t="shared" si="42"/>
        <v>1620</v>
      </c>
      <c r="AH103" s="1"/>
      <c r="AI103" s="1"/>
      <c r="AJ103" s="1"/>
      <c r="AK103" s="1"/>
    </row>
    <row r="104" spans="1:37" s="3" customFormat="1" ht="30" x14ac:dyDescent="0.2">
      <c r="A104" s="49" t="s">
        <v>29</v>
      </c>
      <c r="B104" s="25" t="s">
        <v>6</v>
      </c>
      <c r="C104" s="25" t="s">
        <v>7</v>
      </c>
      <c r="D104" s="25" t="s">
        <v>30</v>
      </c>
      <c r="E104" s="25" t="s">
        <v>9</v>
      </c>
      <c r="F104" s="25" t="s">
        <v>31</v>
      </c>
      <c r="G104" s="25" t="s">
        <v>493</v>
      </c>
      <c r="H104" s="25" t="s">
        <v>366</v>
      </c>
      <c r="I104" s="106">
        <v>663</v>
      </c>
      <c r="J104" s="106">
        <v>22900</v>
      </c>
      <c r="K104" s="106">
        <v>22900</v>
      </c>
      <c r="L104" s="25"/>
      <c r="M104" s="25">
        <v>25</v>
      </c>
      <c r="N104" s="25" t="s">
        <v>703</v>
      </c>
      <c r="O104" s="106">
        <v>8900</v>
      </c>
      <c r="P104" s="25">
        <v>27</v>
      </c>
      <c r="Q104" s="25">
        <v>184</v>
      </c>
      <c r="R104" s="25">
        <v>0</v>
      </c>
      <c r="S104" s="25">
        <v>13</v>
      </c>
      <c r="T104" s="106">
        <v>13225.5</v>
      </c>
      <c r="U104" s="25">
        <v>0</v>
      </c>
      <c r="V104" s="25">
        <v>135.75</v>
      </c>
      <c r="W104" s="25">
        <v>28.25</v>
      </c>
      <c r="X104" s="25">
        <v>61.25</v>
      </c>
      <c r="Y104" s="25">
        <v>61.25</v>
      </c>
      <c r="Z104" s="20">
        <f t="shared" si="36"/>
        <v>54.573170731707322</v>
      </c>
      <c r="AA104" s="30">
        <f t="shared" si="37"/>
        <v>19.947963800904976</v>
      </c>
      <c r="AB104" s="32">
        <f t="shared" si="38"/>
        <v>0.5775327510917031</v>
      </c>
      <c r="AC104" s="32">
        <f t="shared" si="39"/>
        <v>1.4860112359550561</v>
      </c>
      <c r="AD104" s="5"/>
      <c r="AE104" s="59">
        <f t="shared" si="40"/>
        <v>489.83333333333331</v>
      </c>
      <c r="AF104" s="59">
        <f t="shared" si="41"/>
        <v>71.877717391304344</v>
      </c>
      <c r="AG104" s="59">
        <f t="shared" si="42"/>
        <v>1017.3461538461538</v>
      </c>
      <c r="AH104" s="1"/>
      <c r="AI104" s="1"/>
      <c r="AJ104" s="1"/>
      <c r="AK104" s="1"/>
    </row>
    <row r="105" spans="1:37" s="3" customFormat="1" ht="30" x14ac:dyDescent="0.2">
      <c r="A105" s="25" t="s">
        <v>253</v>
      </c>
      <c r="B105" s="25" t="s">
        <v>141</v>
      </c>
      <c r="C105" s="25" t="s">
        <v>142</v>
      </c>
      <c r="D105" s="25" t="s">
        <v>254</v>
      </c>
      <c r="E105" s="25" t="s">
        <v>146</v>
      </c>
      <c r="F105" s="25" t="s">
        <v>81</v>
      </c>
      <c r="G105" s="25" t="s">
        <v>493</v>
      </c>
      <c r="H105" s="25" t="s">
        <v>411</v>
      </c>
      <c r="I105" s="106">
        <v>981</v>
      </c>
      <c r="J105" s="106">
        <v>28478</v>
      </c>
      <c r="K105" s="106">
        <v>23678</v>
      </c>
      <c r="L105" s="25" t="s">
        <v>692</v>
      </c>
      <c r="M105" s="25">
        <v>40</v>
      </c>
      <c r="N105" s="25" t="s">
        <v>703</v>
      </c>
      <c r="O105" s="106">
        <v>0</v>
      </c>
      <c r="P105" s="25">
        <v>15</v>
      </c>
      <c r="Q105" s="25">
        <v>76</v>
      </c>
      <c r="R105" s="25">
        <v>0</v>
      </c>
      <c r="S105" s="25">
        <v>15</v>
      </c>
      <c r="T105" s="142">
        <v>11193.5</v>
      </c>
      <c r="U105" s="25">
        <v>0</v>
      </c>
      <c r="V105" s="25">
        <v>112.25</v>
      </c>
      <c r="W105" s="25">
        <v>0</v>
      </c>
      <c r="X105" s="25">
        <v>62.75</v>
      </c>
      <c r="Y105" s="25">
        <v>62.75</v>
      </c>
      <c r="Z105" s="20">
        <f t="shared" si="36"/>
        <v>55.902004454342979</v>
      </c>
      <c r="AA105" s="30">
        <f t="shared" si="37"/>
        <v>11.410295616717635</v>
      </c>
      <c r="AB105" s="32">
        <f t="shared" si="38"/>
        <v>0.47273840696004732</v>
      </c>
      <c r="AC105" s="32" t="e">
        <f t="shared" si="39"/>
        <v>#DIV/0!</v>
      </c>
      <c r="AD105" s="5"/>
      <c r="AE105" s="59">
        <f t="shared" si="40"/>
        <v>746.23333333333335</v>
      </c>
      <c r="AF105" s="59">
        <f t="shared" si="41"/>
        <v>147.28289473684211</v>
      </c>
      <c r="AG105" s="59">
        <f t="shared" si="42"/>
        <v>746.23333333333335</v>
      </c>
      <c r="AH105" s="1"/>
      <c r="AI105" s="1"/>
      <c r="AJ105" s="1"/>
      <c r="AK105" s="1"/>
    </row>
    <row r="106" spans="1:37" s="3" customFormat="1" ht="30" x14ac:dyDescent="0.2">
      <c r="A106" s="25" t="s">
        <v>280</v>
      </c>
      <c r="B106" s="25" t="s">
        <v>141</v>
      </c>
      <c r="C106" s="25" t="s">
        <v>272</v>
      </c>
      <c r="D106" s="25" t="s">
        <v>419</v>
      </c>
      <c r="E106" s="25" t="s">
        <v>146</v>
      </c>
      <c r="F106" s="25" t="s">
        <v>281</v>
      </c>
      <c r="G106" s="25" t="s">
        <v>501</v>
      </c>
      <c r="H106" s="25" t="s">
        <v>420</v>
      </c>
      <c r="I106" s="106">
        <v>13</v>
      </c>
      <c r="J106" s="106">
        <v>1543</v>
      </c>
      <c r="K106" s="106">
        <v>1543</v>
      </c>
      <c r="L106" s="25"/>
      <c r="M106" s="25">
        <v>0</v>
      </c>
      <c r="N106" s="25" t="s">
        <v>724</v>
      </c>
      <c r="O106" s="106">
        <v>1200</v>
      </c>
      <c r="P106" s="25">
        <v>4</v>
      </c>
      <c r="Q106" s="25">
        <v>23</v>
      </c>
      <c r="R106" s="25">
        <v>0</v>
      </c>
      <c r="S106" s="25">
        <v>0</v>
      </c>
      <c r="T106" s="106">
        <v>4178</v>
      </c>
      <c r="U106" s="25">
        <v>0</v>
      </c>
      <c r="V106" s="25">
        <v>46.25</v>
      </c>
      <c r="W106" s="25">
        <v>0</v>
      </c>
      <c r="X106" s="25">
        <v>26</v>
      </c>
      <c r="Y106" s="25">
        <v>32</v>
      </c>
      <c r="Z106" s="20">
        <f t="shared" si="36"/>
        <v>69.189189189189193</v>
      </c>
      <c r="AA106" s="30">
        <f t="shared" si="37"/>
        <v>321.38461538461536</v>
      </c>
      <c r="AB106" s="32">
        <f t="shared" si="38"/>
        <v>2.7077122488658456</v>
      </c>
      <c r="AC106" s="32">
        <f t="shared" si="39"/>
        <v>3.4816666666666665</v>
      </c>
      <c r="AD106" s="5"/>
      <c r="AE106" s="59">
        <f t="shared" si="40"/>
        <v>1044.5</v>
      </c>
      <c r="AF106" s="59">
        <f t="shared" si="41"/>
        <v>181.65217391304347</v>
      </c>
      <c r="AG106" s="59" t="e">
        <f t="shared" si="42"/>
        <v>#DIV/0!</v>
      </c>
      <c r="AH106" s="1"/>
      <c r="AI106" s="1"/>
      <c r="AJ106" s="1"/>
      <c r="AK106" s="1"/>
    </row>
    <row r="107" spans="1:37" s="3" customFormat="1" ht="30" x14ac:dyDescent="0.2">
      <c r="A107" s="25" t="s">
        <v>164</v>
      </c>
      <c r="B107" s="25" t="s">
        <v>141</v>
      </c>
      <c r="C107" s="25" t="s">
        <v>142</v>
      </c>
      <c r="D107" s="25" t="s">
        <v>165</v>
      </c>
      <c r="E107" s="25" t="s">
        <v>146</v>
      </c>
      <c r="F107" s="25" t="s">
        <v>166</v>
      </c>
      <c r="G107" s="25" t="s">
        <v>493</v>
      </c>
      <c r="H107" s="25" t="s">
        <v>382</v>
      </c>
      <c r="I107" s="106">
        <v>568</v>
      </c>
      <c r="J107" s="106">
        <v>14789</v>
      </c>
      <c r="K107" s="106">
        <v>14289</v>
      </c>
      <c r="L107" s="25"/>
      <c r="M107" s="25">
        <v>40</v>
      </c>
      <c r="N107" s="25" t="s">
        <v>703</v>
      </c>
      <c r="O107" s="106">
        <v>4263</v>
      </c>
      <c r="P107" s="25">
        <v>26</v>
      </c>
      <c r="Q107" s="25">
        <v>53</v>
      </c>
      <c r="R107" s="25">
        <v>4</v>
      </c>
      <c r="S107" s="25">
        <v>5</v>
      </c>
      <c r="T107" s="106">
        <v>8976</v>
      </c>
      <c r="U107" s="25">
        <v>0</v>
      </c>
      <c r="V107" s="25">
        <v>82.25</v>
      </c>
      <c r="W107" s="25">
        <v>46.75</v>
      </c>
      <c r="X107" s="25">
        <v>27</v>
      </c>
      <c r="Y107" s="25">
        <v>27</v>
      </c>
      <c r="Z107" s="20">
        <f t="shared" si="36"/>
        <v>57.170542635658919</v>
      </c>
      <c r="AA107" s="30">
        <f t="shared" si="37"/>
        <v>15.80281690140845</v>
      </c>
      <c r="AB107" s="32">
        <f t="shared" si="38"/>
        <v>0.62817551963048501</v>
      </c>
      <c r="AC107" s="32">
        <f t="shared" si="39"/>
        <v>2.1055594651653764</v>
      </c>
      <c r="AD107" s="5"/>
      <c r="AE107" s="59">
        <f t="shared" si="40"/>
        <v>345.23076923076923</v>
      </c>
      <c r="AF107" s="59">
        <f t="shared" si="41"/>
        <v>169.35849056603774</v>
      </c>
      <c r="AG107" s="59">
        <f t="shared" si="42"/>
        <v>1795.2</v>
      </c>
      <c r="AH107" s="1"/>
      <c r="AI107" s="1"/>
      <c r="AJ107" s="1"/>
      <c r="AK107" s="1"/>
    </row>
    <row r="108" spans="1:37" s="3" customFormat="1" ht="30" x14ac:dyDescent="0.2">
      <c r="A108" s="25" t="s">
        <v>148</v>
      </c>
      <c r="B108" s="25" t="s">
        <v>141</v>
      </c>
      <c r="C108" s="25" t="s">
        <v>142</v>
      </c>
      <c r="D108" s="25" t="s">
        <v>149</v>
      </c>
      <c r="E108" s="25" t="s">
        <v>146</v>
      </c>
      <c r="F108" s="25" t="s">
        <v>150</v>
      </c>
      <c r="G108" s="25" t="s">
        <v>493</v>
      </c>
      <c r="H108" s="25" t="s">
        <v>376</v>
      </c>
      <c r="I108" s="106">
        <v>209</v>
      </c>
      <c r="J108" s="106">
        <v>6636</v>
      </c>
      <c r="K108" s="106">
        <v>6636</v>
      </c>
      <c r="L108" s="25"/>
      <c r="M108" s="25">
        <v>15</v>
      </c>
      <c r="N108" s="25" t="s">
        <v>703</v>
      </c>
      <c r="O108" s="106">
        <v>1695</v>
      </c>
      <c r="P108" s="25">
        <v>16</v>
      </c>
      <c r="Q108" s="25">
        <v>50</v>
      </c>
      <c r="R108" s="25">
        <v>0</v>
      </c>
      <c r="S108" s="25">
        <v>1</v>
      </c>
      <c r="T108" s="106">
        <v>2292</v>
      </c>
      <c r="U108" s="25">
        <v>0</v>
      </c>
      <c r="V108" s="25">
        <v>18.25</v>
      </c>
      <c r="W108" s="25">
        <v>18.75</v>
      </c>
      <c r="X108" s="25">
        <v>2.5</v>
      </c>
      <c r="Y108" s="25">
        <v>2.5</v>
      </c>
      <c r="Z108" s="20">
        <f t="shared" si="36"/>
        <v>57.432432432432435</v>
      </c>
      <c r="AA108" s="30">
        <f t="shared" si="37"/>
        <v>10.966507177033494</v>
      </c>
      <c r="AB108" s="32">
        <f t="shared" si="38"/>
        <v>0.34538878842676313</v>
      </c>
      <c r="AC108" s="32">
        <f t="shared" si="39"/>
        <v>1.3522123893805309</v>
      </c>
      <c r="AD108" s="5"/>
      <c r="AE108" s="59">
        <f t="shared" si="40"/>
        <v>143.25</v>
      </c>
      <c r="AF108" s="59">
        <f t="shared" si="41"/>
        <v>45.84</v>
      </c>
      <c r="AG108" s="59">
        <f t="shared" si="42"/>
        <v>2292</v>
      </c>
      <c r="AH108" s="1"/>
      <c r="AI108" s="1"/>
      <c r="AJ108" s="1"/>
      <c r="AK108" s="1"/>
    </row>
    <row r="109" spans="1:37" s="3" customFormat="1" ht="30" x14ac:dyDescent="0.2">
      <c r="A109" s="25" t="s">
        <v>240</v>
      </c>
      <c r="B109" s="25" t="s">
        <v>141</v>
      </c>
      <c r="C109" s="25" t="s">
        <v>142</v>
      </c>
      <c r="D109" s="25" t="s">
        <v>241</v>
      </c>
      <c r="E109" s="25" t="s">
        <v>146</v>
      </c>
      <c r="F109" s="25" t="s">
        <v>242</v>
      </c>
      <c r="G109" s="25" t="s">
        <v>493</v>
      </c>
      <c r="H109" s="25" t="s">
        <v>410</v>
      </c>
      <c r="I109" s="106">
        <v>2427</v>
      </c>
      <c r="J109" s="106">
        <v>68000</v>
      </c>
      <c r="K109" s="106">
        <v>67000</v>
      </c>
      <c r="L109" s="25"/>
      <c r="M109" s="25">
        <v>30</v>
      </c>
      <c r="N109" s="25" t="s">
        <v>703</v>
      </c>
      <c r="O109" s="106">
        <v>0</v>
      </c>
      <c r="P109" s="25">
        <v>97</v>
      </c>
      <c r="Q109" s="25">
        <v>236</v>
      </c>
      <c r="R109" s="25">
        <v>9</v>
      </c>
      <c r="S109" s="25">
        <v>12</v>
      </c>
      <c r="T109" s="142">
        <v>25364.5</v>
      </c>
      <c r="U109" s="25">
        <v>0</v>
      </c>
      <c r="V109" s="25">
        <v>288.5</v>
      </c>
      <c r="W109" s="25">
        <v>43.25</v>
      </c>
      <c r="X109" s="25">
        <v>160.25</v>
      </c>
      <c r="Y109" s="25">
        <v>178</v>
      </c>
      <c r="Z109" s="20">
        <f t="shared" si="36"/>
        <v>66.691785983421255</v>
      </c>
      <c r="AA109" s="30">
        <f t="shared" si="37"/>
        <v>10.450968273588792</v>
      </c>
      <c r="AB109" s="32">
        <f t="shared" si="38"/>
        <v>0.37857462686567162</v>
      </c>
      <c r="AC109" s="32" t="e">
        <f t="shared" si="39"/>
        <v>#DIV/0!</v>
      </c>
      <c r="AD109" s="5"/>
      <c r="AE109" s="59">
        <f t="shared" si="40"/>
        <v>261.48969072164948</v>
      </c>
      <c r="AF109" s="59">
        <f t="shared" si="41"/>
        <v>107.47669491525424</v>
      </c>
      <c r="AG109" s="59">
        <f t="shared" si="42"/>
        <v>2113.7083333333335</v>
      </c>
      <c r="AH109" s="1"/>
      <c r="AI109" s="1"/>
      <c r="AJ109" s="1"/>
      <c r="AK109" s="1"/>
    </row>
    <row r="110" spans="1:37" s="3" customFormat="1" ht="30" x14ac:dyDescent="0.2">
      <c r="A110" s="25" t="s">
        <v>161</v>
      </c>
      <c r="B110" s="25" t="s">
        <v>141</v>
      </c>
      <c r="C110" s="25" t="s">
        <v>142</v>
      </c>
      <c r="D110" s="25" t="s">
        <v>162</v>
      </c>
      <c r="E110" s="25" t="s">
        <v>146</v>
      </c>
      <c r="F110" s="25" t="s">
        <v>163</v>
      </c>
      <c r="G110" s="25" t="s">
        <v>493</v>
      </c>
      <c r="H110" s="25" t="s">
        <v>381</v>
      </c>
      <c r="I110" s="106">
        <v>379</v>
      </c>
      <c r="J110" s="106">
        <v>25000</v>
      </c>
      <c r="K110" s="106">
        <v>25000</v>
      </c>
      <c r="L110" s="25"/>
      <c r="M110" s="25">
        <v>10</v>
      </c>
      <c r="N110" s="25" t="s">
        <v>720</v>
      </c>
      <c r="O110" s="106">
        <v>950</v>
      </c>
      <c r="P110" s="25">
        <v>73</v>
      </c>
      <c r="Q110" s="25">
        <v>125</v>
      </c>
      <c r="R110" s="25">
        <v>7</v>
      </c>
      <c r="S110" s="25">
        <v>14</v>
      </c>
      <c r="T110" s="106">
        <v>14658</v>
      </c>
      <c r="U110" s="25">
        <v>0</v>
      </c>
      <c r="V110" s="25">
        <v>134</v>
      </c>
      <c r="W110" s="25">
        <v>76</v>
      </c>
      <c r="X110" s="25">
        <v>56.25</v>
      </c>
      <c r="Y110" s="25">
        <v>56.25</v>
      </c>
      <c r="Z110" s="20">
        <f t="shared" si="36"/>
        <v>62.976190476190474</v>
      </c>
      <c r="AA110" s="30">
        <f t="shared" si="37"/>
        <v>38.675461741424805</v>
      </c>
      <c r="AB110" s="32">
        <f t="shared" si="38"/>
        <v>0.58631999999999995</v>
      </c>
      <c r="AC110" s="32">
        <f t="shared" si="39"/>
        <v>15.429473684210526</v>
      </c>
      <c r="AD110" s="5"/>
      <c r="AE110" s="59">
        <f t="shared" si="40"/>
        <v>200.79452054794521</v>
      </c>
      <c r="AF110" s="59">
        <f t="shared" si="41"/>
        <v>117.264</v>
      </c>
      <c r="AG110" s="59">
        <f t="shared" si="42"/>
        <v>1047</v>
      </c>
    </row>
    <row r="111" spans="1:37" s="3" customFormat="1" ht="30" x14ac:dyDescent="0.2">
      <c r="A111" s="25" t="s">
        <v>198</v>
      </c>
      <c r="B111" s="25" t="s">
        <v>141</v>
      </c>
      <c r="C111" s="25" t="s">
        <v>142</v>
      </c>
      <c r="D111" s="25" t="s">
        <v>199</v>
      </c>
      <c r="E111" s="25" t="s">
        <v>146</v>
      </c>
      <c r="F111" s="25" t="s">
        <v>200</v>
      </c>
      <c r="G111" s="25" t="s">
        <v>491</v>
      </c>
      <c r="H111" s="25" t="s">
        <v>392</v>
      </c>
      <c r="I111" s="106">
        <v>4052</v>
      </c>
      <c r="J111" s="106">
        <v>58800</v>
      </c>
      <c r="K111" s="106">
        <v>45700</v>
      </c>
      <c r="L111" s="25" t="s">
        <v>692</v>
      </c>
      <c r="M111" s="25">
        <v>20</v>
      </c>
      <c r="N111" s="25" t="s">
        <v>705</v>
      </c>
      <c r="O111" s="106">
        <v>17000</v>
      </c>
      <c r="P111" s="25">
        <v>29</v>
      </c>
      <c r="Q111" s="25">
        <v>345</v>
      </c>
      <c r="R111" s="25">
        <v>3</v>
      </c>
      <c r="S111" s="25">
        <v>4</v>
      </c>
      <c r="T111" s="106">
        <v>19591.5</v>
      </c>
      <c r="U111" s="25">
        <v>0</v>
      </c>
      <c r="V111" s="25">
        <v>195</v>
      </c>
      <c r="W111" s="25">
        <v>60.25</v>
      </c>
      <c r="X111" s="25">
        <v>106.75</v>
      </c>
      <c r="Y111" s="25">
        <v>115</v>
      </c>
      <c r="Z111" s="20">
        <f t="shared" si="36"/>
        <v>68.658178256611166</v>
      </c>
      <c r="AA111" s="30">
        <f t="shared" si="37"/>
        <v>4.8350197433366242</v>
      </c>
      <c r="AB111" s="32">
        <f t="shared" si="38"/>
        <v>0.42869803063457329</v>
      </c>
      <c r="AC111" s="32">
        <f t="shared" si="39"/>
        <v>1.1524411764705882</v>
      </c>
      <c r="AD111" s="5"/>
      <c r="AE111" s="59">
        <f t="shared" si="40"/>
        <v>675.56896551724139</v>
      </c>
      <c r="AF111" s="59">
        <f t="shared" si="41"/>
        <v>56.786956521739128</v>
      </c>
      <c r="AG111" s="59">
        <f t="shared" si="42"/>
        <v>4897.875</v>
      </c>
      <c r="AH111" s="1"/>
      <c r="AI111" s="1"/>
      <c r="AJ111" s="1"/>
      <c r="AK111" s="1"/>
    </row>
    <row r="112" spans="1:37" s="3" customFormat="1" ht="30" x14ac:dyDescent="0.2">
      <c r="A112" s="25" t="s">
        <v>60</v>
      </c>
      <c r="B112" s="25" t="s">
        <v>141</v>
      </c>
      <c r="C112" s="25" t="s">
        <v>7</v>
      </c>
      <c r="D112" s="25" t="s">
        <v>61</v>
      </c>
      <c r="E112" s="25" t="s">
        <v>146</v>
      </c>
      <c r="F112" s="25" t="s">
        <v>351</v>
      </c>
      <c r="G112" s="25" t="s">
        <v>493</v>
      </c>
      <c r="H112" s="25" t="s">
        <v>352</v>
      </c>
      <c r="I112" s="106">
        <v>2105</v>
      </c>
      <c r="J112" s="106">
        <v>35700</v>
      </c>
      <c r="K112" s="106">
        <v>35700</v>
      </c>
      <c r="L112" s="25" t="s">
        <v>692</v>
      </c>
      <c r="M112" s="25">
        <v>20</v>
      </c>
      <c r="N112" s="25" t="s">
        <v>703</v>
      </c>
      <c r="O112" s="106">
        <v>5070</v>
      </c>
      <c r="P112" s="25">
        <v>45</v>
      </c>
      <c r="Q112" s="25">
        <v>221</v>
      </c>
      <c r="R112" s="25">
        <v>0</v>
      </c>
      <c r="S112" s="25">
        <v>10</v>
      </c>
      <c r="T112" s="106">
        <v>25875</v>
      </c>
      <c r="U112" s="25">
        <v>0</v>
      </c>
      <c r="V112" s="25">
        <v>287.25</v>
      </c>
      <c r="W112" s="25">
        <v>0</v>
      </c>
      <c r="X112" s="25">
        <v>190.5</v>
      </c>
      <c r="Y112" s="25">
        <v>190.5</v>
      </c>
      <c r="Z112" s="20">
        <f t="shared" si="36"/>
        <v>66.318537859007833</v>
      </c>
      <c r="AA112" s="30">
        <f t="shared" si="37"/>
        <v>12.292161520190025</v>
      </c>
      <c r="AB112" s="32">
        <f t="shared" si="38"/>
        <v>0.72478991596638653</v>
      </c>
      <c r="AC112" s="32">
        <f t="shared" si="39"/>
        <v>5.1035502958579881</v>
      </c>
      <c r="AD112" s="5"/>
      <c r="AE112" s="59">
        <f t="shared" si="40"/>
        <v>575</v>
      </c>
      <c r="AF112" s="59">
        <f t="shared" si="41"/>
        <v>117.08144796380091</v>
      </c>
      <c r="AG112" s="59">
        <f t="shared" si="42"/>
        <v>2587.5</v>
      </c>
      <c r="AH112" s="1"/>
      <c r="AI112" s="1"/>
      <c r="AJ112" s="1"/>
      <c r="AK112" s="1"/>
    </row>
    <row r="113" spans="1:37" s="3" customFormat="1" ht="30" x14ac:dyDescent="0.2">
      <c r="A113" s="25" t="s">
        <v>237</v>
      </c>
      <c r="B113" s="25" t="s">
        <v>141</v>
      </c>
      <c r="C113" s="25" t="s">
        <v>142</v>
      </c>
      <c r="D113" s="25" t="s">
        <v>238</v>
      </c>
      <c r="E113" s="25" t="s">
        <v>146</v>
      </c>
      <c r="F113" s="25" t="s">
        <v>239</v>
      </c>
      <c r="G113" s="25" t="s">
        <v>493</v>
      </c>
      <c r="H113" s="25" t="s">
        <v>409</v>
      </c>
      <c r="I113" s="106">
        <v>11290</v>
      </c>
      <c r="J113" s="106">
        <v>123100</v>
      </c>
      <c r="K113" s="106">
        <v>123100</v>
      </c>
      <c r="L113" s="25"/>
      <c r="M113" s="25">
        <v>80</v>
      </c>
      <c r="N113" s="25" t="s">
        <v>703</v>
      </c>
      <c r="O113" s="106">
        <v>4800</v>
      </c>
      <c r="P113" s="25">
        <v>159</v>
      </c>
      <c r="Q113" s="25">
        <v>562</v>
      </c>
      <c r="R113" s="25">
        <v>7</v>
      </c>
      <c r="S113" s="25">
        <v>10</v>
      </c>
      <c r="T113" s="142">
        <v>24681.5</v>
      </c>
      <c r="U113" s="25">
        <v>0</v>
      </c>
      <c r="V113" s="25">
        <v>266</v>
      </c>
      <c r="W113" s="25">
        <v>69.25</v>
      </c>
      <c r="X113" s="25">
        <v>162</v>
      </c>
      <c r="Y113" s="25">
        <v>182</v>
      </c>
      <c r="Z113" s="20">
        <f t="shared" si="36"/>
        <v>74.944071588366896</v>
      </c>
      <c r="AA113" s="30">
        <f t="shared" si="37"/>
        <v>2.1861381753764393</v>
      </c>
      <c r="AB113" s="32">
        <f t="shared" si="38"/>
        <v>0.20049959382615759</v>
      </c>
      <c r="AC113" s="32">
        <f t="shared" si="39"/>
        <v>5.1419791666666663</v>
      </c>
      <c r="AD113" s="5" t="s">
        <v>484</v>
      </c>
      <c r="AE113" s="59">
        <f t="shared" si="40"/>
        <v>155.22955974842768</v>
      </c>
      <c r="AF113" s="59">
        <f t="shared" si="41"/>
        <v>43.917259786476869</v>
      </c>
      <c r="AG113" s="59">
        <f t="shared" si="42"/>
        <v>2468.15</v>
      </c>
      <c r="AH113" s="1"/>
      <c r="AI113" s="1"/>
      <c r="AJ113" s="1"/>
      <c r="AK113" s="1"/>
    </row>
    <row r="114" spans="1:37" s="3" customFormat="1" ht="30" x14ac:dyDescent="0.2">
      <c r="A114" s="25" t="s">
        <v>172</v>
      </c>
      <c r="B114" s="25" t="s">
        <v>141</v>
      </c>
      <c r="C114" s="25" t="s">
        <v>142</v>
      </c>
      <c r="D114" s="25" t="s">
        <v>173</v>
      </c>
      <c r="E114" s="25" t="s">
        <v>146</v>
      </c>
      <c r="F114" s="25" t="s">
        <v>147</v>
      </c>
      <c r="G114" s="25" t="s">
        <v>493</v>
      </c>
      <c r="H114" s="25" t="s">
        <v>385</v>
      </c>
      <c r="I114" s="106">
        <v>1914</v>
      </c>
      <c r="J114" s="106">
        <v>36800</v>
      </c>
      <c r="K114" s="106">
        <v>36800</v>
      </c>
      <c r="L114" s="25"/>
      <c r="M114" s="25">
        <v>10</v>
      </c>
      <c r="N114" s="25" t="s">
        <v>703</v>
      </c>
      <c r="O114" s="106">
        <v>11000</v>
      </c>
      <c r="P114" s="25">
        <v>37</v>
      </c>
      <c r="Q114" s="25">
        <v>295</v>
      </c>
      <c r="R114" s="25">
        <v>4</v>
      </c>
      <c r="S114" s="25">
        <v>5</v>
      </c>
      <c r="T114" s="106">
        <v>22507.5</v>
      </c>
      <c r="U114" s="25">
        <v>0</v>
      </c>
      <c r="V114" s="25">
        <v>233.75</v>
      </c>
      <c r="W114" s="25">
        <v>42.25</v>
      </c>
      <c r="X114" s="25">
        <v>148.25</v>
      </c>
      <c r="Y114" s="25">
        <v>163</v>
      </c>
      <c r="Z114" s="20">
        <f t="shared" si="36"/>
        <v>74.365942028985515</v>
      </c>
      <c r="AA114" s="30">
        <f t="shared" si="37"/>
        <v>11.759404388714733</v>
      </c>
      <c r="AB114" s="32">
        <f t="shared" si="38"/>
        <v>0.61161684782608694</v>
      </c>
      <c r="AC114" s="32">
        <f t="shared" si="39"/>
        <v>2.0461363636363634</v>
      </c>
      <c r="AD114" s="5"/>
      <c r="AE114" s="59">
        <f t="shared" si="40"/>
        <v>608.31081081081084</v>
      </c>
      <c r="AF114" s="59">
        <f t="shared" si="41"/>
        <v>76.29661016949153</v>
      </c>
      <c r="AG114" s="59">
        <f t="shared" si="42"/>
        <v>4501.5</v>
      </c>
    </row>
    <row r="115" spans="1:37" s="3" customFormat="1" ht="45" x14ac:dyDescent="0.2">
      <c r="A115" s="25" t="s">
        <v>203</v>
      </c>
      <c r="B115" s="25" t="s">
        <v>141</v>
      </c>
      <c r="C115" s="25" t="s">
        <v>142</v>
      </c>
      <c r="D115" s="25" t="s">
        <v>204</v>
      </c>
      <c r="E115" s="25" t="s">
        <v>146</v>
      </c>
      <c r="F115" s="25" t="s">
        <v>153</v>
      </c>
      <c r="G115" s="25" t="s">
        <v>491</v>
      </c>
      <c r="H115" s="25" t="s">
        <v>394</v>
      </c>
      <c r="I115" s="106">
        <v>162</v>
      </c>
      <c r="J115" s="106">
        <v>9734</v>
      </c>
      <c r="K115" s="106">
        <v>5900</v>
      </c>
      <c r="L115" s="25" t="s">
        <v>692</v>
      </c>
      <c r="M115" s="25">
        <v>0</v>
      </c>
      <c r="N115" s="25" t="s">
        <v>715</v>
      </c>
      <c r="O115" s="106">
        <v>2900</v>
      </c>
      <c r="P115" s="25">
        <v>7</v>
      </c>
      <c r="Q115" s="25">
        <v>63</v>
      </c>
      <c r="R115" s="25">
        <v>2</v>
      </c>
      <c r="S115" s="25">
        <v>3</v>
      </c>
      <c r="T115" s="106">
        <v>10890</v>
      </c>
      <c r="U115" s="25">
        <v>0</v>
      </c>
      <c r="V115" s="25">
        <v>121</v>
      </c>
      <c r="W115" s="25">
        <v>0</v>
      </c>
      <c r="X115" s="25">
        <v>84.5</v>
      </c>
      <c r="Y115" s="25">
        <v>96</v>
      </c>
      <c r="Z115" s="20">
        <f t="shared" si="36"/>
        <v>79.338842975206617</v>
      </c>
      <c r="AA115" s="30">
        <f t="shared" si="37"/>
        <v>67.222222222222229</v>
      </c>
      <c r="AB115" s="32">
        <f t="shared" si="38"/>
        <v>1.8457627118644069</v>
      </c>
      <c r="AC115" s="32">
        <f t="shared" si="39"/>
        <v>3.7551724137931033</v>
      </c>
      <c r="AD115" s="5"/>
      <c r="AE115" s="59">
        <f t="shared" si="40"/>
        <v>1555.7142857142858</v>
      </c>
      <c r="AF115" s="59">
        <f t="shared" si="41"/>
        <v>172.85714285714286</v>
      </c>
      <c r="AG115" s="59">
        <f t="shared" si="42"/>
        <v>3630</v>
      </c>
      <c r="AH115" s="1"/>
      <c r="AI115" s="1"/>
      <c r="AJ115" s="1"/>
      <c r="AK115" s="1"/>
    </row>
    <row r="116" spans="1:37" s="3" customFormat="1" ht="30" x14ac:dyDescent="0.2">
      <c r="A116" s="25" t="s">
        <v>284</v>
      </c>
      <c r="B116" s="25" t="s">
        <v>141</v>
      </c>
      <c r="C116" s="25" t="s">
        <v>272</v>
      </c>
      <c r="D116" s="25" t="s">
        <v>285</v>
      </c>
      <c r="E116" s="25" t="s">
        <v>146</v>
      </c>
      <c r="F116" s="25" t="s">
        <v>286</v>
      </c>
      <c r="G116" s="25" t="s">
        <v>504</v>
      </c>
      <c r="H116" s="25" t="s">
        <v>422</v>
      </c>
      <c r="I116" s="106">
        <v>303</v>
      </c>
      <c r="J116" s="106">
        <v>7869</v>
      </c>
      <c r="K116" s="106">
        <v>7869</v>
      </c>
      <c r="L116" s="25"/>
      <c r="M116" s="25">
        <v>0</v>
      </c>
      <c r="N116" s="25" t="s">
        <v>703</v>
      </c>
      <c r="O116" s="106">
        <v>4500</v>
      </c>
      <c r="P116" s="25">
        <v>11</v>
      </c>
      <c r="Q116" s="25">
        <v>65</v>
      </c>
      <c r="R116" s="25">
        <v>0</v>
      </c>
      <c r="S116" s="25">
        <v>1</v>
      </c>
      <c r="T116" s="106">
        <v>15449</v>
      </c>
      <c r="U116" s="25">
        <v>0</v>
      </c>
      <c r="V116" s="25">
        <v>143.75</v>
      </c>
      <c r="W116" s="25">
        <v>75.75</v>
      </c>
      <c r="X116" s="25">
        <v>78</v>
      </c>
      <c r="Y116" s="25">
        <v>110</v>
      </c>
      <c r="Z116" s="20">
        <f t="shared" si="36"/>
        <v>84.624145785876991</v>
      </c>
      <c r="AA116" s="30">
        <f t="shared" si="37"/>
        <v>50.986798679867988</v>
      </c>
      <c r="AB116" s="32">
        <f t="shared" si="38"/>
        <v>1.9632736052865676</v>
      </c>
      <c r="AC116" s="32">
        <f t="shared" si="39"/>
        <v>3.4331111111111112</v>
      </c>
      <c r="AD116" s="5"/>
      <c r="AE116" s="59">
        <f t="shared" si="40"/>
        <v>1404.4545454545455</v>
      </c>
      <c r="AF116" s="59">
        <f t="shared" si="41"/>
        <v>237.67692307692309</v>
      </c>
      <c r="AG116" s="59">
        <f t="shared" si="42"/>
        <v>15449</v>
      </c>
      <c r="AH116" s="1"/>
      <c r="AI116" s="1"/>
      <c r="AJ116" s="1"/>
      <c r="AK116" s="1"/>
    </row>
    <row r="117" spans="1:37" s="3" customFormat="1" ht="15" x14ac:dyDescent="0.2">
      <c r="A117" s="25" t="s">
        <v>277</v>
      </c>
      <c r="B117" s="25" t="s">
        <v>141</v>
      </c>
      <c r="C117" s="25" t="s">
        <v>272</v>
      </c>
      <c r="D117" s="25" t="s">
        <v>278</v>
      </c>
      <c r="E117" s="25" t="s">
        <v>146</v>
      </c>
      <c r="F117" s="25" t="s">
        <v>279</v>
      </c>
      <c r="G117" s="25" t="s">
        <v>500</v>
      </c>
      <c r="H117" s="25" t="s">
        <v>418</v>
      </c>
      <c r="I117" s="106">
        <v>68</v>
      </c>
      <c r="J117" s="106">
        <v>6800</v>
      </c>
      <c r="K117" s="106">
        <v>5100</v>
      </c>
      <c r="L117" s="25"/>
      <c r="M117" s="25" t="s">
        <v>751</v>
      </c>
      <c r="N117" s="25" t="s">
        <v>440</v>
      </c>
      <c r="O117" s="106">
        <v>0</v>
      </c>
      <c r="P117" s="25">
        <v>19</v>
      </c>
      <c r="Q117" s="25">
        <v>56</v>
      </c>
      <c r="R117" s="25">
        <v>7</v>
      </c>
      <c r="S117" s="25">
        <v>1</v>
      </c>
      <c r="T117" s="106">
        <v>18810</v>
      </c>
      <c r="U117" s="25">
        <v>0</v>
      </c>
      <c r="V117" s="25">
        <v>208.75</v>
      </c>
      <c r="W117" s="25">
        <v>0</v>
      </c>
      <c r="X117" s="25">
        <v>146.5</v>
      </c>
      <c r="Y117" s="25">
        <v>155</v>
      </c>
      <c r="Z117" s="20">
        <f t="shared" si="36"/>
        <v>74.251497005988014</v>
      </c>
      <c r="AA117" s="30">
        <f t="shared" si="37"/>
        <v>276.61764705882354</v>
      </c>
      <c r="AB117" s="32">
        <f t="shared" si="38"/>
        <v>3.6882352941176473</v>
      </c>
      <c r="AC117" s="32" t="e">
        <f t="shared" si="39"/>
        <v>#DIV/0!</v>
      </c>
      <c r="AD117" s="5"/>
      <c r="AE117" s="59">
        <f t="shared" si="40"/>
        <v>990</v>
      </c>
      <c r="AF117" s="59">
        <f t="shared" si="41"/>
        <v>335.89285714285717</v>
      </c>
      <c r="AG117" s="59">
        <f t="shared" si="42"/>
        <v>18810</v>
      </c>
      <c r="AH117" s="1"/>
      <c r="AI117" s="1"/>
      <c r="AJ117" s="1"/>
      <c r="AK117" s="1"/>
    </row>
    <row r="118" spans="1:37" s="3" customFormat="1" ht="30" x14ac:dyDescent="0.2">
      <c r="A118" s="25" t="s">
        <v>282</v>
      </c>
      <c r="B118" s="25" t="s">
        <v>141</v>
      </c>
      <c r="C118" s="25" t="s">
        <v>272</v>
      </c>
      <c r="D118" s="25" t="s">
        <v>283</v>
      </c>
      <c r="E118" s="25" t="s">
        <v>146</v>
      </c>
      <c r="F118" s="25" t="s">
        <v>281</v>
      </c>
      <c r="G118" s="25" t="s">
        <v>501</v>
      </c>
      <c r="H118" s="25" t="s">
        <v>421</v>
      </c>
      <c r="I118" s="106">
        <v>27</v>
      </c>
      <c r="J118" s="106">
        <v>2586</v>
      </c>
      <c r="K118" s="106">
        <v>2586</v>
      </c>
      <c r="L118" s="25"/>
      <c r="M118" s="25">
        <v>5</v>
      </c>
      <c r="N118" s="25" t="s">
        <v>725</v>
      </c>
      <c r="O118" s="106">
        <v>2000</v>
      </c>
      <c r="P118" s="25">
        <v>2</v>
      </c>
      <c r="Q118" s="25">
        <v>35</v>
      </c>
      <c r="R118" s="25">
        <v>0</v>
      </c>
      <c r="S118" s="25">
        <v>1</v>
      </c>
      <c r="T118" s="106">
        <v>5077</v>
      </c>
      <c r="U118" s="25">
        <v>0</v>
      </c>
      <c r="V118" s="25">
        <v>56</v>
      </c>
      <c r="W118" s="25">
        <v>0</v>
      </c>
      <c r="X118" s="25">
        <v>39.5</v>
      </c>
      <c r="Y118" s="25">
        <v>45</v>
      </c>
      <c r="Z118" s="20">
        <f t="shared" si="36"/>
        <v>80.357142857142861</v>
      </c>
      <c r="AA118" s="30">
        <f t="shared" si="37"/>
        <v>188.03703703703704</v>
      </c>
      <c r="AB118" s="32">
        <f t="shared" si="38"/>
        <v>1.9632637277648879</v>
      </c>
      <c r="AC118" s="32">
        <f t="shared" si="39"/>
        <v>2.5385</v>
      </c>
      <c r="AD118" s="5"/>
      <c r="AE118" s="59">
        <f t="shared" si="40"/>
        <v>2538.5</v>
      </c>
      <c r="AF118" s="59">
        <f t="shared" si="41"/>
        <v>145.05714285714285</v>
      </c>
      <c r="AG118" s="59">
        <f t="shared" si="42"/>
        <v>5077</v>
      </c>
      <c r="AH118" s="1"/>
      <c r="AI118" s="1"/>
      <c r="AJ118" s="1"/>
      <c r="AK118" s="1"/>
    </row>
    <row r="119" spans="1:37" s="3" customFormat="1" ht="15" x14ac:dyDescent="0.2">
      <c r="A119" s="25" t="s">
        <v>151</v>
      </c>
      <c r="B119" s="25" t="s">
        <v>141</v>
      </c>
      <c r="C119" s="25" t="s">
        <v>142</v>
      </c>
      <c r="D119" s="25" t="s">
        <v>152</v>
      </c>
      <c r="E119" s="25" t="s">
        <v>146</v>
      </c>
      <c r="F119" s="25" t="s">
        <v>153</v>
      </c>
      <c r="G119" s="25" t="s">
        <v>491</v>
      </c>
      <c r="H119" s="25" t="s">
        <v>377</v>
      </c>
      <c r="I119" s="106">
        <v>655</v>
      </c>
      <c r="J119" s="106">
        <v>15298</v>
      </c>
      <c r="K119" s="106">
        <v>14798</v>
      </c>
      <c r="L119" s="25" t="s">
        <v>692</v>
      </c>
      <c r="M119" s="25">
        <v>0</v>
      </c>
      <c r="N119" s="25" t="s">
        <v>703</v>
      </c>
      <c r="O119" s="106">
        <v>9800</v>
      </c>
      <c r="P119" s="25">
        <v>12</v>
      </c>
      <c r="Q119" s="25">
        <v>132</v>
      </c>
      <c r="R119" s="25">
        <v>1</v>
      </c>
      <c r="S119" s="25">
        <v>1</v>
      </c>
      <c r="T119" s="106">
        <v>7470</v>
      </c>
      <c r="U119" s="25">
        <v>0</v>
      </c>
      <c r="V119" s="25">
        <v>82.75</v>
      </c>
      <c r="W119" s="25">
        <v>0</v>
      </c>
      <c r="X119" s="25">
        <v>58.75</v>
      </c>
      <c r="Y119" s="25">
        <v>63</v>
      </c>
      <c r="Z119" s="20">
        <f t="shared" si="36"/>
        <v>76.13293051359517</v>
      </c>
      <c r="AA119" s="30">
        <f t="shared" si="37"/>
        <v>11.404580152671755</v>
      </c>
      <c r="AB119" s="32">
        <f t="shared" si="38"/>
        <v>0.50479794566833358</v>
      </c>
      <c r="AC119" s="32">
        <f t="shared" si="39"/>
        <v>0.76224489795918371</v>
      </c>
      <c r="AD119" s="5"/>
      <c r="AE119" s="59">
        <f t="shared" si="40"/>
        <v>622.5</v>
      </c>
      <c r="AF119" s="59">
        <f t="shared" si="41"/>
        <v>56.590909090909093</v>
      </c>
      <c r="AG119" s="59">
        <f t="shared" si="42"/>
        <v>7470</v>
      </c>
      <c r="AH119" s="1"/>
      <c r="AI119" s="1"/>
      <c r="AJ119" s="1"/>
      <c r="AK119" s="1"/>
    </row>
    <row r="120" spans="1:37" s="3" customFormat="1" ht="45" x14ac:dyDescent="0.2">
      <c r="A120" s="25" t="s">
        <v>195</v>
      </c>
      <c r="B120" s="25" t="s">
        <v>141</v>
      </c>
      <c r="C120" s="25" t="s">
        <v>142</v>
      </c>
      <c r="D120" s="25" t="s">
        <v>196</v>
      </c>
      <c r="E120" s="25" t="s">
        <v>146</v>
      </c>
      <c r="F120" s="25" t="s">
        <v>197</v>
      </c>
      <c r="G120" s="25" t="s">
        <v>491</v>
      </c>
      <c r="H120" s="25" t="s">
        <v>391</v>
      </c>
      <c r="I120" s="106">
        <v>4455</v>
      </c>
      <c r="J120" s="106">
        <v>64400</v>
      </c>
      <c r="K120" s="106">
        <v>63800</v>
      </c>
      <c r="L120" s="25" t="s">
        <v>692</v>
      </c>
      <c r="M120" s="25">
        <v>10</v>
      </c>
      <c r="N120" s="25" t="s">
        <v>703</v>
      </c>
      <c r="O120" s="106">
        <v>28600</v>
      </c>
      <c r="P120" s="25">
        <v>41</v>
      </c>
      <c r="Q120" s="25">
        <v>756</v>
      </c>
      <c r="R120" s="25">
        <v>6</v>
      </c>
      <c r="S120" s="25">
        <v>10</v>
      </c>
      <c r="T120" s="106">
        <v>36664.5</v>
      </c>
      <c r="U120" s="25">
        <v>0</v>
      </c>
      <c r="V120" s="25">
        <v>371.5</v>
      </c>
      <c r="W120" s="25">
        <v>96.5</v>
      </c>
      <c r="X120" s="25">
        <v>239.75</v>
      </c>
      <c r="Y120" s="25">
        <v>267</v>
      </c>
      <c r="Z120" s="20">
        <f t="shared" si="36"/>
        <v>77.67094017094017</v>
      </c>
      <c r="AA120" s="30">
        <f t="shared" si="37"/>
        <v>8.2299663299663308</v>
      </c>
      <c r="AB120" s="32">
        <f t="shared" si="38"/>
        <v>0.57467868338557992</v>
      </c>
      <c r="AC120" s="32">
        <f t="shared" si="39"/>
        <v>1.2819755244755244</v>
      </c>
      <c r="AD120" s="5"/>
      <c r="AE120" s="59">
        <f t="shared" si="40"/>
        <v>894.2560975609756</v>
      </c>
      <c r="AF120" s="59">
        <f t="shared" si="41"/>
        <v>48.498015873015873</v>
      </c>
      <c r="AG120" s="59">
        <f t="shared" si="42"/>
        <v>3666.45</v>
      </c>
      <c r="AH120" s="1"/>
      <c r="AI120" s="1"/>
      <c r="AJ120" s="1"/>
      <c r="AK120" s="1"/>
    </row>
    <row r="121" spans="1:37" s="3" customFormat="1" ht="45" x14ac:dyDescent="0.2">
      <c r="A121" s="25" t="s">
        <v>222</v>
      </c>
      <c r="B121" s="25" t="s">
        <v>141</v>
      </c>
      <c r="C121" s="25" t="s">
        <v>142</v>
      </c>
      <c r="D121" s="25" t="s">
        <v>223</v>
      </c>
      <c r="E121" s="25" t="s">
        <v>146</v>
      </c>
      <c r="F121" s="25" t="s">
        <v>224</v>
      </c>
      <c r="G121" s="25" t="s">
        <v>493</v>
      </c>
      <c r="H121" s="25" t="s">
        <v>403</v>
      </c>
      <c r="I121" s="106">
        <v>3899</v>
      </c>
      <c r="J121" s="106">
        <v>61000</v>
      </c>
      <c r="K121" s="106">
        <v>59500</v>
      </c>
      <c r="L121" s="25" t="s">
        <v>692</v>
      </c>
      <c r="M121" s="25">
        <v>40</v>
      </c>
      <c r="N121" s="25" t="s">
        <v>703</v>
      </c>
      <c r="O121" s="106">
        <v>39000</v>
      </c>
      <c r="P121" s="25">
        <v>33</v>
      </c>
      <c r="Q121" s="25">
        <v>569</v>
      </c>
      <c r="R121" s="25">
        <v>4</v>
      </c>
      <c r="S121" s="25">
        <v>18</v>
      </c>
      <c r="T121" s="106">
        <v>24512</v>
      </c>
      <c r="U121" s="25">
        <v>0</v>
      </c>
      <c r="V121" s="25">
        <v>274</v>
      </c>
      <c r="W121" s="25">
        <v>0</v>
      </c>
      <c r="X121" s="25">
        <v>200.75</v>
      </c>
      <c r="Y121" s="25">
        <v>200.75</v>
      </c>
      <c r="Z121" s="20">
        <f t="shared" si="36"/>
        <v>73.266423357664237</v>
      </c>
      <c r="AA121" s="30">
        <f t="shared" si="37"/>
        <v>6.2867401897922548</v>
      </c>
      <c r="AB121" s="32">
        <f t="shared" si="38"/>
        <v>0.41196638655462187</v>
      </c>
      <c r="AC121" s="32">
        <f t="shared" si="39"/>
        <v>0.62851282051282054</v>
      </c>
      <c r="AD121" s="5"/>
      <c r="AE121" s="59">
        <f t="shared" si="40"/>
        <v>742.78787878787875</v>
      </c>
      <c r="AF121" s="59">
        <f t="shared" si="41"/>
        <v>43.079086115992972</v>
      </c>
      <c r="AG121" s="59">
        <f t="shared" si="42"/>
        <v>1361.7777777777778</v>
      </c>
      <c r="AH121" s="1"/>
      <c r="AI121" s="1"/>
      <c r="AJ121" s="1"/>
      <c r="AK121" s="1"/>
    </row>
    <row r="122" spans="1:37" s="3" customFormat="1" ht="30" x14ac:dyDescent="0.2">
      <c r="A122" s="25" t="s">
        <v>35</v>
      </c>
      <c r="B122" s="25" t="s">
        <v>6</v>
      </c>
      <c r="C122" s="25" t="s">
        <v>7</v>
      </c>
      <c r="D122" s="25" t="s">
        <v>36</v>
      </c>
      <c r="E122" s="25" t="s">
        <v>9</v>
      </c>
      <c r="F122" s="25" t="s">
        <v>147</v>
      </c>
      <c r="G122" s="25" t="s">
        <v>493</v>
      </c>
      <c r="H122" s="25" t="s">
        <v>344</v>
      </c>
      <c r="I122" s="106">
        <v>1048</v>
      </c>
      <c r="J122" s="106">
        <v>29113</v>
      </c>
      <c r="K122" s="106">
        <v>29113</v>
      </c>
      <c r="L122" s="25"/>
      <c r="M122" s="25">
        <v>0</v>
      </c>
      <c r="N122" s="25" t="s">
        <v>723</v>
      </c>
      <c r="O122" s="106">
        <v>29000</v>
      </c>
      <c r="P122" s="25">
        <v>8</v>
      </c>
      <c r="Q122" s="25">
        <v>401</v>
      </c>
      <c r="R122" s="25">
        <v>0</v>
      </c>
      <c r="S122" s="25">
        <v>5</v>
      </c>
      <c r="T122" s="106">
        <v>21265.5</v>
      </c>
      <c r="U122" s="25">
        <v>0</v>
      </c>
      <c r="V122" s="25">
        <v>207</v>
      </c>
      <c r="W122" s="25">
        <v>78.25</v>
      </c>
      <c r="X122" s="25">
        <v>131.75</v>
      </c>
      <c r="Y122" s="25">
        <v>131.75</v>
      </c>
      <c r="Z122" s="20">
        <f t="shared" si="36"/>
        <v>73.619631901840492</v>
      </c>
      <c r="AA122" s="30">
        <f t="shared" si="37"/>
        <v>20.291507633587788</v>
      </c>
      <c r="AB122" s="32">
        <f t="shared" si="38"/>
        <v>0.73044687940095487</v>
      </c>
      <c r="AC122" s="32">
        <f t="shared" si="39"/>
        <v>0.73329310344827581</v>
      </c>
      <c r="AD122" s="5"/>
      <c r="AE122" s="59">
        <f t="shared" si="40"/>
        <v>2658.1875</v>
      </c>
      <c r="AF122" s="59">
        <f t="shared" si="41"/>
        <v>53.031172069825438</v>
      </c>
      <c r="AG122" s="59">
        <f t="shared" si="42"/>
        <v>4253.1000000000004</v>
      </c>
      <c r="AH122" s="1"/>
      <c r="AI122" s="1"/>
      <c r="AJ122" s="1"/>
      <c r="AK122" s="1"/>
    </row>
    <row r="123" spans="1:37" s="3" customFormat="1" ht="30" x14ac:dyDescent="0.2">
      <c r="A123" s="25" t="s">
        <v>183</v>
      </c>
      <c r="B123" s="25" t="s">
        <v>141</v>
      </c>
      <c r="C123" s="25" t="s">
        <v>142</v>
      </c>
      <c r="D123" s="25" t="s">
        <v>184</v>
      </c>
      <c r="E123" s="25" t="s">
        <v>146</v>
      </c>
      <c r="F123" s="25" t="s">
        <v>185</v>
      </c>
      <c r="G123" s="25" t="s">
        <v>493</v>
      </c>
      <c r="H123" s="25" t="s">
        <v>387</v>
      </c>
      <c r="I123" s="106">
        <v>683</v>
      </c>
      <c r="J123" s="106">
        <v>18519</v>
      </c>
      <c r="K123" s="106">
        <v>18519</v>
      </c>
      <c r="L123" s="25" t="s">
        <v>692</v>
      </c>
      <c r="M123" s="25">
        <v>95</v>
      </c>
      <c r="N123" s="25" t="s">
        <v>703</v>
      </c>
      <c r="O123" s="106">
        <v>12000</v>
      </c>
      <c r="P123" s="25">
        <v>7</v>
      </c>
      <c r="Q123" s="25">
        <v>229</v>
      </c>
      <c r="R123" s="25">
        <v>1</v>
      </c>
      <c r="S123" s="25">
        <v>11</v>
      </c>
      <c r="T123" s="106">
        <v>15930</v>
      </c>
      <c r="U123" s="25">
        <v>0</v>
      </c>
      <c r="V123" s="25">
        <v>176.5</v>
      </c>
      <c r="W123" s="25">
        <v>0</v>
      </c>
      <c r="X123" s="25">
        <v>130.5</v>
      </c>
      <c r="Y123" s="25">
        <v>136</v>
      </c>
      <c r="Z123" s="20">
        <f t="shared" si="36"/>
        <v>77.053824362606221</v>
      </c>
      <c r="AA123" s="30">
        <f t="shared" si="37"/>
        <v>23.323572474377745</v>
      </c>
      <c r="AB123" s="32">
        <f t="shared" si="38"/>
        <v>0.86019763486149359</v>
      </c>
      <c r="AC123" s="32">
        <f t="shared" si="39"/>
        <v>1.3274999999999999</v>
      </c>
      <c r="AD123" s="5"/>
      <c r="AE123" s="59">
        <f t="shared" si="40"/>
        <v>2275.7142857142858</v>
      </c>
      <c r="AF123" s="59">
        <f t="shared" si="41"/>
        <v>69.563318777292579</v>
      </c>
      <c r="AG123" s="59">
        <f t="shared" si="42"/>
        <v>1448.1818181818182</v>
      </c>
      <c r="AH123" s="1"/>
      <c r="AI123" s="1"/>
      <c r="AJ123" s="1"/>
      <c r="AK123" s="1"/>
    </row>
    <row r="124" spans="1:37" s="3" customFormat="1" ht="30" x14ac:dyDescent="0.2">
      <c r="A124" s="25" t="s">
        <v>170</v>
      </c>
      <c r="B124" s="25" t="s">
        <v>141</v>
      </c>
      <c r="C124" s="25" t="s">
        <v>142</v>
      </c>
      <c r="D124" s="25" t="s">
        <v>171</v>
      </c>
      <c r="E124" s="25" t="s">
        <v>146</v>
      </c>
      <c r="F124" s="25" t="s">
        <v>160</v>
      </c>
      <c r="G124" s="25" t="s">
        <v>493</v>
      </c>
      <c r="H124" s="25" t="s">
        <v>384</v>
      </c>
      <c r="I124" s="106">
        <v>334</v>
      </c>
      <c r="J124" s="106">
        <v>18200</v>
      </c>
      <c r="K124" s="106">
        <v>18200</v>
      </c>
      <c r="L124" s="25"/>
      <c r="M124" s="25">
        <v>15</v>
      </c>
      <c r="N124" s="25" t="s">
        <v>703</v>
      </c>
      <c r="O124" s="106">
        <v>12400</v>
      </c>
      <c r="P124" s="25">
        <v>12</v>
      </c>
      <c r="Q124" s="25">
        <v>173</v>
      </c>
      <c r="R124" s="25">
        <v>0</v>
      </c>
      <c r="S124" s="25">
        <v>3</v>
      </c>
      <c r="T124" s="106">
        <v>11223</v>
      </c>
      <c r="U124" s="25">
        <v>0</v>
      </c>
      <c r="V124" s="25">
        <v>100</v>
      </c>
      <c r="W124" s="25">
        <v>65.75</v>
      </c>
      <c r="X124" s="25">
        <v>57</v>
      </c>
      <c r="Y124" s="25">
        <v>57</v>
      </c>
      <c r="Z124" s="20">
        <f t="shared" si="36"/>
        <v>74.057315233785829</v>
      </c>
      <c r="AA124" s="30">
        <f t="shared" si="37"/>
        <v>33.601796407185631</v>
      </c>
      <c r="AB124" s="32">
        <f t="shared" si="38"/>
        <v>0.61664835164835163</v>
      </c>
      <c r="AC124" s="32">
        <f t="shared" si="39"/>
        <v>0.90508064516129028</v>
      </c>
      <c r="AD124" s="5"/>
      <c r="AE124" s="59">
        <f t="shared" si="40"/>
        <v>935.25</v>
      </c>
      <c r="AF124" s="59">
        <f t="shared" si="41"/>
        <v>64.872832369942202</v>
      </c>
      <c r="AG124" s="59">
        <f t="shared" si="42"/>
        <v>3741</v>
      </c>
      <c r="AH124" s="1"/>
      <c r="AI124" s="1"/>
      <c r="AJ124" s="1"/>
      <c r="AK124" s="1"/>
    </row>
    <row r="125" spans="1:37" s="3" customFormat="1" ht="30" x14ac:dyDescent="0.2">
      <c r="A125" s="25" t="s">
        <v>186</v>
      </c>
      <c r="B125" s="25" t="s">
        <v>141</v>
      </c>
      <c r="C125" s="25" t="s">
        <v>142</v>
      </c>
      <c r="D125" s="25" t="s">
        <v>187</v>
      </c>
      <c r="E125" s="25" t="s">
        <v>146</v>
      </c>
      <c r="F125" s="25" t="s">
        <v>188</v>
      </c>
      <c r="G125" s="25" t="s">
        <v>493</v>
      </c>
      <c r="H125" s="25" t="s">
        <v>388</v>
      </c>
      <c r="I125" s="106">
        <v>1359</v>
      </c>
      <c r="J125" s="106">
        <v>35725</v>
      </c>
      <c r="K125" s="106">
        <v>35725</v>
      </c>
      <c r="L125" s="25" t="s">
        <v>692</v>
      </c>
      <c r="M125" s="25">
        <v>30</v>
      </c>
      <c r="N125" s="25" t="s">
        <v>703</v>
      </c>
      <c r="O125" s="106">
        <v>31900</v>
      </c>
      <c r="P125" s="25">
        <v>11</v>
      </c>
      <c r="Q125" s="25">
        <v>479</v>
      </c>
      <c r="R125" s="25">
        <v>3</v>
      </c>
      <c r="S125" s="25">
        <v>11</v>
      </c>
      <c r="T125" s="106">
        <v>36945</v>
      </c>
      <c r="U125" s="25">
        <v>0</v>
      </c>
      <c r="V125" s="25">
        <v>409.75</v>
      </c>
      <c r="W125" s="25">
        <v>0</v>
      </c>
      <c r="X125" s="25">
        <v>305.25</v>
      </c>
      <c r="Y125" s="25">
        <v>324</v>
      </c>
      <c r="Z125" s="20">
        <f t="shared" si="36"/>
        <v>79.07260524710189</v>
      </c>
      <c r="AA125" s="30">
        <f t="shared" si="37"/>
        <v>27.185430463576157</v>
      </c>
      <c r="AB125" s="32">
        <f t="shared" si="38"/>
        <v>1.0341497550734779</v>
      </c>
      <c r="AC125" s="32">
        <f t="shared" si="39"/>
        <v>1.1581504702194358</v>
      </c>
      <c r="AD125" s="5"/>
      <c r="AE125" s="59">
        <f t="shared" si="40"/>
        <v>3358.6363636363635</v>
      </c>
      <c r="AF125" s="59">
        <f t="shared" si="41"/>
        <v>77.129436325678498</v>
      </c>
      <c r="AG125" s="59">
        <f t="shared" si="42"/>
        <v>3358.6363636363635</v>
      </c>
      <c r="AH125" s="1"/>
      <c r="AI125" s="1"/>
      <c r="AJ125" s="1"/>
      <c r="AK125" s="1"/>
    </row>
    <row r="126" spans="1:37" s="3" customFormat="1" ht="30" x14ac:dyDescent="0.2">
      <c r="A126" s="25" t="s">
        <v>154</v>
      </c>
      <c r="B126" s="25" t="s">
        <v>141</v>
      </c>
      <c r="C126" s="25" t="s">
        <v>142</v>
      </c>
      <c r="D126" s="25" t="s">
        <v>155</v>
      </c>
      <c r="E126" s="25" t="s">
        <v>146</v>
      </c>
      <c r="F126" s="25" t="s">
        <v>156</v>
      </c>
      <c r="G126" s="25" t="s">
        <v>491</v>
      </c>
      <c r="H126" s="25" t="s">
        <v>379</v>
      </c>
      <c r="I126" s="106">
        <v>352</v>
      </c>
      <c r="J126" s="106">
        <v>19200</v>
      </c>
      <c r="K126" s="106">
        <v>19200</v>
      </c>
      <c r="L126" s="25" t="s">
        <v>692</v>
      </c>
      <c r="M126" s="25">
        <v>10</v>
      </c>
      <c r="N126" s="25" t="s">
        <v>703</v>
      </c>
      <c r="O126" s="106">
        <v>19200</v>
      </c>
      <c r="P126" s="25">
        <v>4</v>
      </c>
      <c r="Q126" s="25">
        <v>350</v>
      </c>
      <c r="R126" s="25">
        <v>1</v>
      </c>
      <c r="S126" s="25">
        <v>1</v>
      </c>
      <c r="T126" s="106">
        <v>9057</v>
      </c>
      <c r="U126" s="25">
        <v>0</v>
      </c>
      <c r="V126" s="25">
        <v>84.25</v>
      </c>
      <c r="W126" s="25">
        <v>44</v>
      </c>
      <c r="X126" s="25">
        <v>55.75</v>
      </c>
      <c r="Y126" s="25">
        <v>58</v>
      </c>
      <c r="Z126" s="20">
        <f t="shared" si="36"/>
        <v>79.532163742690059</v>
      </c>
      <c r="AA126" s="30">
        <f t="shared" si="37"/>
        <v>25.730113636363637</v>
      </c>
      <c r="AB126" s="32">
        <f t="shared" si="38"/>
        <v>0.47171875000000002</v>
      </c>
      <c r="AC126" s="32">
        <f t="shared" si="39"/>
        <v>0.47171875000000002</v>
      </c>
      <c r="AD126" s="5"/>
      <c r="AE126" s="59">
        <f t="shared" si="40"/>
        <v>2264.25</v>
      </c>
      <c r="AF126" s="59">
        <f t="shared" si="41"/>
        <v>25.877142857142857</v>
      </c>
      <c r="AG126" s="59">
        <f t="shared" si="42"/>
        <v>9057</v>
      </c>
      <c r="AH126" s="1"/>
      <c r="AI126" s="1"/>
      <c r="AJ126" s="1"/>
      <c r="AK126" s="1"/>
    </row>
    <row r="127" spans="1:37" s="3" customFormat="1" ht="30" x14ac:dyDescent="0.2">
      <c r="A127" s="25" t="s">
        <v>259</v>
      </c>
      <c r="B127" s="25" t="s">
        <v>141</v>
      </c>
      <c r="C127" s="25" t="s">
        <v>142</v>
      </c>
      <c r="D127" s="25" t="s">
        <v>260</v>
      </c>
      <c r="E127" s="25" t="s">
        <v>146</v>
      </c>
      <c r="F127" s="25" t="s">
        <v>81</v>
      </c>
      <c r="G127" s="25" t="s">
        <v>493</v>
      </c>
      <c r="H127" s="25" t="s">
        <v>414</v>
      </c>
      <c r="I127" s="106">
        <v>1376</v>
      </c>
      <c r="J127" s="106">
        <v>37350</v>
      </c>
      <c r="K127" s="106">
        <v>32950</v>
      </c>
      <c r="L127" s="25" t="s">
        <v>692</v>
      </c>
      <c r="M127" s="25">
        <v>15</v>
      </c>
      <c r="N127" s="25" t="s">
        <v>712</v>
      </c>
      <c r="O127" s="106">
        <v>12700</v>
      </c>
      <c r="P127" s="25">
        <v>16</v>
      </c>
      <c r="Q127" s="25">
        <v>241</v>
      </c>
      <c r="R127" s="25">
        <v>0</v>
      </c>
      <c r="S127" s="25">
        <v>4</v>
      </c>
      <c r="T127" s="142">
        <v>14403.5</v>
      </c>
      <c r="U127" s="25">
        <v>0</v>
      </c>
      <c r="V127" s="25">
        <v>135.75</v>
      </c>
      <c r="W127" s="25">
        <v>66.5</v>
      </c>
      <c r="X127" s="25">
        <v>103.75</v>
      </c>
      <c r="Y127" s="25">
        <v>103.75</v>
      </c>
      <c r="Z127" s="20">
        <f t="shared" si="36"/>
        <v>84.17799752781211</v>
      </c>
      <c r="AA127" s="30">
        <f t="shared" si="37"/>
        <v>10.46765988372093</v>
      </c>
      <c r="AB127" s="32">
        <f t="shared" si="38"/>
        <v>0.43713201820940817</v>
      </c>
      <c r="AC127" s="32">
        <f t="shared" si="39"/>
        <v>1.1341338582677165</v>
      </c>
      <c r="AD127" s="5"/>
      <c r="AE127" s="59">
        <f t="shared" si="40"/>
        <v>900.21875</v>
      </c>
      <c r="AF127" s="59">
        <f t="shared" si="41"/>
        <v>59.765560165975103</v>
      </c>
      <c r="AG127" s="59">
        <f t="shared" si="42"/>
        <v>3600.875</v>
      </c>
      <c r="AH127" s="1"/>
      <c r="AI127" s="1"/>
      <c r="AJ127" s="1"/>
      <c r="AK127" s="1"/>
    </row>
    <row r="128" spans="1:37" s="3" customFormat="1" ht="30" x14ac:dyDescent="0.2">
      <c r="A128" s="25" t="s">
        <v>144</v>
      </c>
      <c r="B128" s="25" t="s">
        <v>141</v>
      </c>
      <c r="C128" s="25" t="s">
        <v>142</v>
      </c>
      <c r="D128" s="25" t="s">
        <v>145</v>
      </c>
      <c r="E128" s="25" t="s">
        <v>146</v>
      </c>
      <c r="F128" s="25" t="s">
        <v>147</v>
      </c>
      <c r="G128" s="25" t="s">
        <v>502</v>
      </c>
      <c r="H128" s="25" t="s">
        <v>375</v>
      </c>
      <c r="I128" s="106">
        <v>146</v>
      </c>
      <c r="J128" s="106">
        <v>7785</v>
      </c>
      <c r="K128" s="106">
        <v>7785</v>
      </c>
      <c r="L128" s="25"/>
      <c r="M128" s="25">
        <v>15</v>
      </c>
      <c r="N128" s="25" t="s">
        <v>703</v>
      </c>
      <c r="O128" s="106">
        <v>7000</v>
      </c>
      <c r="P128" s="25">
        <v>7</v>
      </c>
      <c r="Q128" s="25">
        <v>112</v>
      </c>
      <c r="R128" s="25">
        <v>0</v>
      </c>
      <c r="S128" s="25">
        <v>1</v>
      </c>
      <c r="T128" s="106">
        <v>13500</v>
      </c>
      <c r="U128" s="25">
        <v>0</v>
      </c>
      <c r="V128" s="25">
        <v>150</v>
      </c>
      <c r="W128" s="25">
        <v>0</v>
      </c>
      <c r="X128" s="25">
        <v>79.5</v>
      </c>
      <c r="Y128" s="25">
        <v>103</v>
      </c>
      <c r="Z128" s="20">
        <f t="shared" si="36"/>
        <v>68.666666666666671</v>
      </c>
      <c r="AA128" s="30">
        <f t="shared" si="37"/>
        <v>92.465753424657535</v>
      </c>
      <c r="AB128" s="32">
        <f t="shared" si="38"/>
        <v>1.7341040462427746</v>
      </c>
      <c r="AC128" s="32">
        <f t="shared" si="39"/>
        <v>1.9285714285714286</v>
      </c>
      <c r="AD128" s="5"/>
      <c r="AE128" s="59">
        <f t="shared" si="40"/>
        <v>1928.5714285714287</v>
      </c>
      <c r="AF128" s="59">
        <f t="shared" si="41"/>
        <v>120.53571428571429</v>
      </c>
      <c r="AG128" s="59">
        <f t="shared" si="42"/>
        <v>13500</v>
      </c>
      <c r="AH128" s="1"/>
      <c r="AI128" s="1"/>
      <c r="AJ128" s="1"/>
      <c r="AK128" s="1"/>
    </row>
    <row r="129" spans="1:37" s="3" customFormat="1" ht="45" x14ac:dyDescent="0.2">
      <c r="A129" s="25" t="s">
        <v>201</v>
      </c>
      <c r="B129" s="25" t="s">
        <v>141</v>
      </c>
      <c r="C129" s="25" t="s">
        <v>142</v>
      </c>
      <c r="D129" s="25" t="s">
        <v>202</v>
      </c>
      <c r="E129" s="25" t="s">
        <v>146</v>
      </c>
      <c r="F129" s="25" t="s">
        <v>153</v>
      </c>
      <c r="G129" s="25" t="s">
        <v>491</v>
      </c>
      <c r="H129" s="25" t="s">
        <v>393</v>
      </c>
      <c r="I129" s="106">
        <v>503</v>
      </c>
      <c r="J129" s="106">
        <v>23504</v>
      </c>
      <c r="K129" s="106">
        <v>19200</v>
      </c>
      <c r="L129" s="25" t="s">
        <v>692</v>
      </c>
      <c r="M129" s="25">
        <v>0</v>
      </c>
      <c r="N129" s="25" t="s">
        <v>715</v>
      </c>
      <c r="O129" s="106">
        <v>17200</v>
      </c>
      <c r="P129" s="25">
        <v>8</v>
      </c>
      <c r="Q129" s="25">
        <v>328</v>
      </c>
      <c r="R129" s="25">
        <v>1</v>
      </c>
      <c r="S129" s="25">
        <v>1</v>
      </c>
      <c r="T129" s="106">
        <v>18384</v>
      </c>
      <c r="U129" s="25">
        <v>0</v>
      </c>
      <c r="V129" s="25">
        <v>199.5</v>
      </c>
      <c r="W129" s="25" t="s">
        <v>522</v>
      </c>
      <c r="X129" s="25">
        <v>167</v>
      </c>
      <c r="Y129" s="25">
        <v>167</v>
      </c>
      <c r="Z129" s="20">
        <f t="shared" si="36"/>
        <v>84.687868080094233</v>
      </c>
      <c r="AA129" s="30">
        <f t="shared" si="37"/>
        <v>36.548707753479128</v>
      </c>
      <c r="AB129" s="32">
        <f t="shared" si="38"/>
        <v>0.95750000000000002</v>
      </c>
      <c r="AC129" s="32">
        <f t="shared" si="39"/>
        <v>1.0688372093023255</v>
      </c>
      <c r="AD129" s="5"/>
      <c r="AE129" s="59">
        <f t="shared" si="40"/>
        <v>2298</v>
      </c>
      <c r="AF129" s="59">
        <f t="shared" si="41"/>
        <v>56.048780487804876</v>
      </c>
      <c r="AG129" s="59">
        <f t="shared" si="42"/>
        <v>18384</v>
      </c>
      <c r="AH129" s="1"/>
      <c r="AI129" s="1"/>
      <c r="AJ129" s="1"/>
      <c r="AK129" s="1"/>
    </row>
    <row r="130" spans="1:37" s="3" customFormat="1" ht="30" x14ac:dyDescent="0.2">
      <c r="A130" s="25" t="s">
        <v>261</v>
      </c>
      <c r="B130" s="25" t="s">
        <v>141</v>
      </c>
      <c r="C130" s="25" t="s">
        <v>142</v>
      </c>
      <c r="D130" s="25" t="s">
        <v>262</v>
      </c>
      <c r="E130" s="25" t="s">
        <v>146</v>
      </c>
      <c r="F130" s="25" t="s">
        <v>263</v>
      </c>
      <c r="G130" s="25" t="s">
        <v>493</v>
      </c>
      <c r="H130" s="25" t="s">
        <v>776</v>
      </c>
      <c r="I130" s="106">
        <v>4594</v>
      </c>
      <c r="J130" s="106">
        <v>55800</v>
      </c>
      <c r="K130" s="106">
        <v>55800</v>
      </c>
      <c r="L130" s="25" t="s">
        <v>692</v>
      </c>
      <c r="M130" s="25">
        <v>80</v>
      </c>
      <c r="N130" s="25" t="s">
        <v>703</v>
      </c>
      <c r="O130" s="106">
        <v>13900</v>
      </c>
      <c r="P130" s="25">
        <v>48</v>
      </c>
      <c r="Q130" s="25">
        <v>369</v>
      </c>
      <c r="R130" s="25">
        <v>1</v>
      </c>
      <c r="S130" s="25">
        <v>10</v>
      </c>
      <c r="T130" s="106">
        <v>27162</v>
      </c>
      <c r="U130" s="25">
        <v>0</v>
      </c>
      <c r="V130" s="25">
        <v>277.75</v>
      </c>
      <c r="W130" s="25">
        <v>71</v>
      </c>
      <c r="X130" s="25">
        <v>202.5</v>
      </c>
      <c r="Y130" s="25">
        <v>210</v>
      </c>
      <c r="Z130" s="20">
        <f t="shared" si="36"/>
        <v>80.573476702508955</v>
      </c>
      <c r="AA130" s="30">
        <f t="shared" si="37"/>
        <v>5.9124945581192856</v>
      </c>
      <c r="AB130" s="32">
        <f t="shared" si="38"/>
        <v>0.48677419354838708</v>
      </c>
      <c r="AC130" s="32">
        <f t="shared" si="39"/>
        <v>1.9541007194244604</v>
      </c>
      <c r="AD130" s="5"/>
      <c r="AE130" s="59">
        <f t="shared" si="40"/>
        <v>565.875</v>
      </c>
      <c r="AF130" s="59">
        <f t="shared" si="41"/>
        <v>73.609756097560975</v>
      </c>
      <c r="AG130" s="59">
        <f t="shared" si="42"/>
        <v>2716.2</v>
      </c>
      <c r="AH130" s="1"/>
      <c r="AI130" s="1"/>
      <c r="AJ130" s="1"/>
      <c r="AK130" s="1"/>
    </row>
    <row r="131" spans="1:37" s="3" customFormat="1" ht="30" x14ac:dyDescent="0.2">
      <c r="A131" s="25" t="s">
        <v>296</v>
      </c>
      <c r="B131" s="25" t="s">
        <v>141</v>
      </c>
      <c r="C131" s="25" t="s">
        <v>272</v>
      </c>
      <c r="D131" s="25" t="s">
        <v>297</v>
      </c>
      <c r="E131" s="25" t="s">
        <v>146</v>
      </c>
      <c r="F131" s="25" t="s">
        <v>298</v>
      </c>
      <c r="G131" s="25" t="s">
        <v>504</v>
      </c>
      <c r="H131" s="25" t="s">
        <v>777</v>
      </c>
      <c r="I131" s="106">
        <v>3237</v>
      </c>
      <c r="J131" s="106">
        <v>35900</v>
      </c>
      <c r="K131" s="106">
        <v>35900</v>
      </c>
      <c r="L131" s="25"/>
      <c r="M131" s="25">
        <v>50</v>
      </c>
      <c r="N131" s="25" t="s">
        <v>703</v>
      </c>
      <c r="O131" s="106">
        <v>0</v>
      </c>
      <c r="P131" s="25">
        <v>58</v>
      </c>
      <c r="Q131" s="25">
        <v>166</v>
      </c>
      <c r="R131" s="25">
        <v>11</v>
      </c>
      <c r="S131" s="25">
        <v>2</v>
      </c>
      <c r="T131" s="106">
        <v>34464</v>
      </c>
      <c r="U131" s="25">
        <v>2478</v>
      </c>
      <c r="V131" s="25">
        <v>356.5</v>
      </c>
      <c r="W131" s="25">
        <v>0</v>
      </c>
      <c r="X131" s="25">
        <v>227.5</v>
      </c>
      <c r="Y131" s="25">
        <v>270</v>
      </c>
      <c r="Z131" s="20">
        <f t="shared" si="36"/>
        <v>75.736325385694244</v>
      </c>
      <c r="AA131" s="30">
        <f t="shared" si="37"/>
        <v>10.646895273401297</v>
      </c>
      <c r="AB131" s="32">
        <f t="shared" si="38"/>
        <v>0.96</v>
      </c>
      <c r="AC131" s="32" t="e">
        <f t="shared" si="39"/>
        <v>#DIV/0!</v>
      </c>
      <c r="AD131" s="5"/>
      <c r="AE131" s="59">
        <f t="shared" si="40"/>
        <v>594.20689655172418</v>
      </c>
      <c r="AF131" s="59">
        <f t="shared" si="41"/>
        <v>207.6144578313253</v>
      </c>
      <c r="AG131" s="59">
        <f t="shared" si="42"/>
        <v>17232</v>
      </c>
      <c r="AH131" s="1"/>
      <c r="AI131" s="1"/>
      <c r="AJ131" s="1"/>
      <c r="AK131" s="1"/>
    </row>
    <row r="132" spans="1:37" s="3" customFormat="1" ht="45" x14ac:dyDescent="0.2">
      <c r="A132" s="25" t="s">
        <v>42</v>
      </c>
      <c r="B132" s="25" t="s">
        <v>6</v>
      </c>
      <c r="C132" s="25" t="s">
        <v>7</v>
      </c>
      <c r="D132" s="25" t="s">
        <v>43</v>
      </c>
      <c r="E132" s="25" t="s">
        <v>146</v>
      </c>
      <c r="F132" s="25" t="s">
        <v>44</v>
      </c>
      <c r="G132" s="25" t="s">
        <v>493</v>
      </c>
      <c r="H132" s="25" t="s">
        <v>446</v>
      </c>
      <c r="I132" s="106">
        <v>12841</v>
      </c>
      <c r="J132" s="106">
        <v>116455</v>
      </c>
      <c r="K132" s="106">
        <v>116455</v>
      </c>
      <c r="L132" s="34" t="s">
        <v>356</v>
      </c>
      <c r="M132" s="25"/>
      <c r="N132" s="25" t="s">
        <v>703</v>
      </c>
      <c r="O132" s="106">
        <v>0</v>
      </c>
      <c r="P132" s="25">
        <v>103</v>
      </c>
      <c r="Q132" s="25">
        <v>666</v>
      </c>
      <c r="R132" s="25">
        <v>3</v>
      </c>
      <c r="S132" s="25">
        <v>15</v>
      </c>
      <c r="T132" s="106">
        <v>14265</v>
      </c>
      <c r="U132" s="25">
        <v>0</v>
      </c>
      <c r="V132" s="25">
        <v>158.5</v>
      </c>
      <c r="W132" s="25">
        <v>0</v>
      </c>
      <c r="X132" s="25">
        <v>19.5</v>
      </c>
      <c r="Y132" s="25">
        <v>19.5</v>
      </c>
      <c r="Z132" s="20"/>
      <c r="AA132" s="30"/>
      <c r="AB132" s="32"/>
      <c r="AC132" s="32"/>
      <c r="AD132" s="5"/>
      <c r="AE132" s="59"/>
      <c r="AF132" s="59"/>
      <c r="AG132" s="59"/>
      <c r="AH132" s="1"/>
      <c r="AI132" s="1"/>
      <c r="AJ132" s="1"/>
      <c r="AK132" s="1"/>
    </row>
    <row r="133" spans="1:37" s="3" customFormat="1" ht="60" x14ac:dyDescent="0.2">
      <c r="A133" s="25" t="s">
        <v>140</v>
      </c>
      <c r="B133" s="25" t="s">
        <v>141</v>
      </c>
      <c r="C133" s="25" t="s">
        <v>142</v>
      </c>
      <c r="D133" s="25" t="s">
        <v>143</v>
      </c>
      <c r="E133" s="25" t="s">
        <v>146</v>
      </c>
      <c r="F133" s="25" t="s">
        <v>503</v>
      </c>
      <c r="G133" s="25" t="s">
        <v>493</v>
      </c>
      <c r="H133" s="25" t="s">
        <v>378</v>
      </c>
      <c r="I133" s="106">
        <v>2689</v>
      </c>
      <c r="J133" s="106">
        <v>42700</v>
      </c>
      <c r="K133" s="106">
        <v>42700</v>
      </c>
      <c r="L133" s="34" t="s">
        <v>374</v>
      </c>
      <c r="M133" s="25"/>
      <c r="N133" s="25" t="s">
        <v>703</v>
      </c>
      <c r="O133" s="106">
        <v>0</v>
      </c>
      <c r="P133" s="25">
        <v>27</v>
      </c>
      <c r="Q133" s="25">
        <v>474</v>
      </c>
      <c r="R133" s="25">
        <v>4</v>
      </c>
      <c r="S133" s="25">
        <v>3</v>
      </c>
      <c r="T133" s="106">
        <v>6660</v>
      </c>
      <c r="U133" s="25">
        <v>0</v>
      </c>
      <c r="V133" s="25">
        <v>73.75</v>
      </c>
      <c r="W133" s="25">
        <v>0</v>
      </c>
      <c r="X133" s="25">
        <v>0</v>
      </c>
      <c r="Y133" s="25">
        <v>0</v>
      </c>
      <c r="Z133" s="20"/>
      <c r="AA133" s="30"/>
      <c r="AB133" s="32"/>
      <c r="AC133" s="32"/>
      <c r="AD133" s="5"/>
      <c r="AE133" s="59"/>
      <c r="AF133" s="59"/>
      <c r="AG133" s="59"/>
      <c r="AH133" s="1"/>
      <c r="AI133" s="1"/>
      <c r="AJ133" s="1"/>
      <c r="AK133" s="1"/>
    </row>
    <row r="134" spans="1:37" s="3" customFormat="1" ht="30" x14ac:dyDescent="0.2">
      <c r="A134" s="25" t="s">
        <v>290</v>
      </c>
      <c r="B134" s="25" t="s">
        <v>141</v>
      </c>
      <c r="C134" s="25" t="s">
        <v>272</v>
      </c>
      <c r="D134" s="25" t="s">
        <v>291</v>
      </c>
      <c r="E134" s="25" t="s">
        <v>146</v>
      </c>
      <c r="F134" s="25" t="s">
        <v>292</v>
      </c>
      <c r="G134" s="25" t="s">
        <v>501</v>
      </c>
      <c r="H134" s="25" t="s">
        <v>424</v>
      </c>
      <c r="I134" s="106">
        <v>719</v>
      </c>
      <c r="J134" s="106">
        <v>19500</v>
      </c>
      <c r="K134" s="106">
        <v>19500</v>
      </c>
      <c r="L134" s="25"/>
      <c r="M134" s="25">
        <v>30</v>
      </c>
      <c r="N134" s="25" t="s">
        <v>703</v>
      </c>
      <c r="O134" s="106">
        <v>0</v>
      </c>
      <c r="P134" s="25">
        <v>52</v>
      </c>
      <c r="Q134" s="25">
        <v>110</v>
      </c>
      <c r="R134" s="25">
        <v>0</v>
      </c>
      <c r="S134" s="25">
        <v>1</v>
      </c>
      <c r="T134" s="106">
        <v>3667</v>
      </c>
      <c r="U134" s="25">
        <v>0</v>
      </c>
      <c r="V134" s="25">
        <v>41</v>
      </c>
      <c r="W134" s="25">
        <v>0</v>
      </c>
      <c r="X134" s="25">
        <v>0</v>
      </c>
      <c r="Y134" s="25">
        <v>0</v>
      </c>
      <c r="Z134" s="20"/>
      <c r="AA134" s="30"/>
      <c r="AB134" s="32"/>
      <c r="AC134" s="32"/>
      <c r="AD134" s="5"/>
      <c r="AE134" s="59"/>
      <c r="AF134" s="59"/>
      <c r="AG134" s="59"/>
      <c r="AH134" s="1"/>
      <c r="AI134" s="1"/>
      <c r="AJ134" s="1"/>
      <c r="AK134" s="1"/>
    </row>
    <row r="135" spans="1:37" s="3" customFormat="1" ht="15" x14ac:dyDescent="0.2">
      <c r="A135" s="28"/>
      <c r="B135" s="28"/>
      <c r="C135" s="28"/>
      <c r="D135" s="28"/>
      <c r="E135" s="28"/>
      <c r="F135" s="28"/>
      <c r="G135" s="28"/>
      <c r="H135" s="28"/>
      <c r="I135" s="111"/>
      <c r="J135" s="111"/>
      <c r="K135" s="111"/>
      <c r="L135" s="35"/>
      <c r="M135" s="35"/>
      <c r="N135" s="35"/>
      <c r="O135" s="111"/>
      <c r="P135" s="28"/>
      <c r="Q135" s="28"/>
      <c r="R135" s="28"/>
      <c r="S135" s="28"/>
      <c r="T135" s="111"/>
      <c r="U135" s="28"/>
      <c r="V135" s="28"/>
      <c r="W135" s="28"/>
      <c r="X135" s="28"/>
      <c r="Y135" s="28"/>
      <c r="Z135" s="20"/>
      <c r="AA135" s="30"/>
      <c r="AB135" s="32"/>
      <c r="AC135" s="32"/>
      <c r="AD135" s="5"/>
      <c r="AE135" s="59"/>
      <c r="AF135" s="59"/>
      <c r="AG135" s="59"/>
      <c r="AH135" s="1"/>
      <c r="AI135" s="1"/>
      <c r="AJ135" s="1"/>
      <c r="AK135" s="1"/>
    </row>
    <row r="136" spans="1:37" s="3" customFormat="1" ht="18" x14ac:dyDescent="0.2">
      <c r="A136" s="28"/>
      <c r="B136" s="28"/>
      <c r="C136" s="28"/>
      <c r="D136" s="28"/>
      <c r="E136" s="47" t="s">
        <v>814</v>
      </c>
      <c r="F136" s="47"/>
      <c r="G136" s="28"/>
      <c r="H136" s="28"/>
      <c r="I136" s="131">
        <f>SUM(I93:I131)</f>
        <v>65240</v>
      </c>
      <c r="J136" s="131">
        <f t="shared" ref="J136:Y136" si="43">SUM(J93:J131)</f>
        <v>1184570</v>
      </c>
      <c r="K136" s="131">
        <f t="shared" si="43"/>
        <v>1134611</v>
      </c>
      <c r="L136" s="131"/>
      <c r="M136" s="131"/>
      <c r="N136" s="131"/>
      <c r="O136" s="131">
        <f t="shared" si="43"/>
        <v>353123</v>
      </c>
      <c r="P136" s="131">
        <f t="shared" si="43"/>
        <v>1284</v>
      </c>
      <c r="Q136" s="131">
        <f t="shared" si="43"/>
        <v>8576</v>
      </c>
      <c r="R136" s="131">
        <f t="shared" si="43"/>
        <v>78</v>
      </c>
      <c r="S136" s="131">
        <f t="shared" si="43"/>
        <v>263</v>
      </c>
      <c r="T136" s="131">
        <f t="shared" si="43"/>
        <v>727014.68</v>
      </c>
      <c r="U136" s="131">
        <f t="shared" si="43"/>
        <v>5379.7800000000007</v>
      </c>
      <c r="V136" s="131">
        <f t="shared" si="43"/>
        <v>7746.75</v>
      </c>
      <c r="W136" s="131">
        <f t="shared" si="43"/>
        <v>1067.25</v>
      </c>
      <c r="X136" s="131">
        <f t="shared" si="43"/>
        <v>4169.5</v>
      </c>
      <c r="Y136" s="131">
        <f t="shared" si="43"/>
        <v>4697.75</v>
      </c>
      <c r="Z136" s="20"/>
      <c r="AA136" s="30"/>
      <c r="AB136" s="32"/>
      <c r="AC136" s="32"/>
      <c r="AD136" s="5"/>
      <c r="AE136" s="59"/>
      <c r="AF136" s="59"/>
      <c r="AG136" s="59"/>
      <c r="AH136" s="1"/>
      <c r="AI136" s="1"/>
      <c r="AJ136" s="1"/>
      <c r="AK136" s="1"/>
    </row>
    <row r="137" spans="1:37" s="3" customFormat="1" ht="18" x14ac:dyDescent="0.2">
      <c r="A137" s="38"/>
      <c r="B137" s="38"/>
      <c r="C137" s="38"/>
      <c r="D137" s="38"/>
      <c r="E137" s="38"/>
      <c r="F137" s="39" t="s">
        <v>815</v>
      </c>
      <c r="G137" s="38"/>
      <c r="H137" s="36"/>
      <c r="I137" s="132">
        <f>SUM(I93:I134)</f>
        <v>81489</v>
      </c>
      <c r="J137" s="132">
        <f t="shared" ref="J137:U137" si="44">SUM(J93:J134)</f>
        <v>1363225</v>
      </c>
      <c r="K137" s="132">
        <f t="shared" si="44"/>
        <v>1313266</v>
      </c>
      <c r="L137" s="47"/>
      <c r="M137" s="47"/>
      <c r="N137" s="47"/>
      <c r="O137" s="132">
        <f t="shared" si="44"/>
        <v>353123</v>
      </c>
      <c r="P137" s="47">
        <f t="shared" si="44"/>
        <v>1466</v>
      </c>
      <c r="Q137" s="47">
        <f t="shared" si="44"/>
        <v>9826</v>
      </c>
      <c r="R137" s="47">
        <f t="shared" si="44"/>
        <v>85</v>
      </c>
      <c r="S137" s="47">
        <f t="shared" si="44"/>
        <v>282</v>
      </c>
      <c r="T137" s="132">
        <f t="shared" si="44"/>
        <v>751606.68</v>
      </c>
      <c r="U137" s="47">
        <f t="shared" si="44"/>
        <v>5379.7800000000007</v>
      </c>
      <c r="V137" s="47">
        <f>SUM(V93:V131)</f>
        <v>7746.75</v>
      </c>
      <c r="W137" s="47">
        <f t="shared" ref="W137:Y137" si="45">SUM(W93:W131)</f>
        <v>1067.25</v>
      </c>
      <c r="X137" s="47">
        <f t="shared" si="45"/>
        <v>4169.5</v>
      </c>
      <c r="Y137" s="47">
        <f t="shared" si="45"/>
        <v>4697.75</v>
      </c>
      <c r="Z137" s="68">
        <f>(Y137+W137)/(V137+W137)*100</f>
        <v>65.407306557749038</v>
      </c>
      <c r="AA137" s="77">
        <f>T137/I137</f>
        <v>9.2234127305525906</v>
      </c>
      <c r="AB137" s="73">
        <f>T137/K137</f>
        <v>0.57231869248118816</v>
      </c>
      <c r="AC137" s="73">
        <f>T137/O137</f>
        <v>2.1284557505458439</v>
      </c>
      <c r="AD137" s="12"/>
      <c r="AE137" s="80">
        <f>T137/P137</f>
        <v>512.69214188267392</v>
      </c>
      <c r="AF137" s="80">
        <f>T137/Q137</f>
        <v>76.491622226745378</v>
      </c>
      <c r="AG137" s="80">
        <f>T137/S137</f>
        <v>2665.2719148936171</v>
      </c>
    </row>
    <row r="138" spans="1:37" s="3" customFormat="1" ht="15" x14ac:dyDescent="0.2">
      <c r="A138" s="38"/>
      <c r="B138" s="38"/>
      <c r="C138" s="38"/>
      <c r="D138" s="38"/>
      <c r="E138" s="38"/>
      <c r="F138" s="38"/>
      <c r="G138" s="38"/>
      <c r="H138" s="37" t="s">
        <v>783</v>
      </c>
      <c r="I138" s="130"/>
      <c r="J138" s="130"/>
      <c r="K138" s="130"/>
      <c r="L138" s="38"/>
      <c r="M138" s="38"/>
      <c r="N138" s="38"/>
      <c r="O138" s="130"/>
      <c r="P138" s="38"/>
      <c r="Q138" s="38"/>
      <c r="R138" s="38"/>
      <c r="S138" s="38"/>
      <c r="T138" s="130"/>
      <c r="U138" s="38"/>
      <c r="V138" s="38"/>
      <c r="W138" s="38"/>
      <c r="X138" s="38"/>
      <c r="Y138" s="38"/>
      <c r="Z138" s="67"/>
      <c r="AA138" s="67"/>
      <c r="AB138" s="72"/>
      <c r="AC138" s="72"/>
      <c r="AE138" s="38"/>
      <c r="AF138" s="38"/>
      <c r="AG138" s="38"/>
    </row>
    <row r="139" spans="1:37" s="3" customFormat="1" ht="31.5" x14ac:dyDescent="0.2">
      <c r="A139" s="38"/>
      <c r="B139" s="38"/>
      <c r="C139" s="38"/>
      <c r="D139" s="38"/>
      <c r="E139" s="38"/>
      <c r="F139" s="38"/>
      <c r="G139" s="38"/>
      <c r="H139" s="38"/>
      <c r="I139" s="130"/>
      <c r="J139" s="130"/>
      <c r="K139" s="130"/>
      <c r="L139" s="38"/>
      <c r="M139" s="38"/>
      <c r="N139" s="38"/>
      <c r="O139" s="130"/>
      <c r="P139" s="38"/>
      <c r="Q139" s="38"/>
      <c r="R139" s="38"/>
      <c r="S139" s="38"/>
      <c r="T139" s="141" t="s">
        <v>801</v>
      </c>
      <c r="U139" s="23">
        <f>SUM(V93:V134,W93:W134)</f>
        <v>9087.25</v>
      </c>
      <c r="V139" s="38"/>
      <c r="W139" s="38"/>
      <c r="X139" s="40" t="s">
        <v>768</v>
      </c>
      <c r="Y139" s="84" t="s">
        <v>744</v>
      </c>
      <c r="Z139" s="69">
        <f>(Y136+W136)/(V136+W136)*100</f>
        <v>65.407306557749038</v>
      </c>
      <c r="AA139" s="150">
        <f>T136/I136</f>
        <v>11.143695278969957</v>
      </c>
      <c r="AB139" s="151">
        <f>T136/K136</f>
        <v>0.64076117717878645</v>
      </c>
      <c r="AC139" s="151">
        <f>T136/O136</f>
        <v>2.0588142941694541</v>
      </c>
      <c r="AD139" s="10"/>
      <c r="AE139" s="152">
        <f>T136/P136</f>
        <v>566.21080996884734</v>
      </c>
      <c r="AF139" s="152">
        <f>T136/Q136</f>
        <v>84.77316697761195</v>
      </c>
      <c r="AG139" s="152">
        <f>T136/S136</f>
        <v>2764.3143726235744</v>
      </c>
    </row>
    <row r="140" spans="1:37" s="3" customFormat="1" ht="35.25" customHeight="1" x14ac:dyDescent="0.2">
      <c r="A140" s="28"/>
      <c r="B140" s="51"/>
      <c r="C140" s="28"/>
      <c r="D140" s="28"/>
      <c r="E140" s="28"/>
      <c r="F140" s="28"/>
      <c r="G140" s="28"/>
      <c r="H140" s="28"/>
      <c r="I140" s="111"/>
      <c r="J140" s="111"/>
      <c r="K140" s="111"/>
      <c r="L140" s="28"/>
      <c r="M140" s="28"/>
      <c r="N140" s="28"/>
      <c r="O140" s="111"/>
      <c r="P140" s="28"/>
      <c r="Q140" s="28"/>
      <c r="R140" s="28"/>
      <c r="S140" s="28"/>
      <c r="T140" s="127" t="s">
        <v>806</v>
      </c>
      <c r="U140" s="25">
        <f>SUM(Y93:Y134,W93:W134)</f>
        <v>5784.5</v>
      </c>
      <c r="V140" s="46"/>
      <c r="W140" s="46"/>
      <c r="X140" s="36"/>
      <c r="Y140" s="84" t="s">
        <v>745</v>
      </c>
      <c r="Z140" s="69">
        <f>_xlfn.STDEV.S(Z93:Z131)</f>
        <v>15.3643153030507</v>
      </c>
      <c r="AA140" s="69">
        <f t="shared" ref="AA140:AF140" si="46">_xlfn.STDEV.S(AA93:AA131)</f>
        <v>69.11011215173707</v>
      </c>
      <c r="AB140" s="74">
        <f t="shared" si="46"/>
        <v>0.7159321978435742</v>
      </c>
      <c r="AC140" s="74">
        <f>_xlfn.STDEV.S(AC97,AC99:AC101,AC103:AC104,AC106:AC108,AC110:AC116,AC118:AC130)</f>
        <v>3.8161261424280712</v>
      </c>
      <c r="AD140" s="10"/>
      <c r="AE140" s="81">
        <f t="shared" si="46"/>
        <v>814.41515244735103</v>
      </c>
      <c r="AF140" s="81">
        <f t="shared" si="46"/>
        <v>84.234826536141441</v>
      </c>
      <c r="AG140" s="81">
        <f>_xlfn.STDEV.S(AG93:AG105,AG107:AG131)</f>
        <v>5230.8878716633781</v>
      </c>
      <c r="AH140" s="1"/>
      <c r="AI140" s="1"/>
      <c r="AJ140" s="1"/>
      <c r="AK140" s="1"/>
    </row>
    <row r="141" spans="1:37" s="3" customFormat="1" ht="34.5" customHeight="1" x14ac:dyDescent="0.2">
      <c r="A141" s="28"/>
      <c r="B141" s="52"/>
      <c r="C141" s="28"/>
      <c r="D141" s="28"/>
      <c r="E141" s="28"/>
      <c r="F141" s="28"/>
      <c r="G141" s="28"/>
      <c r="H141" s="53"/>
      <c r="I141" s="133"/>
      <c r="J141" s="133"/>
      <c r="K141" s="133"/>
      <c r="L141" s="54"/>
      <c r="M141" s="54"/>
      <c r="N141" s="54"/>
      <c r="O141" s="133"/>
      <c r="P141" s="54"/>
      <c r="Q141" s="54"/>
      <c r="R141" s="54"/>
      <c r="S141" s="54"/>
      <c r="T141" s="133"/>
      <c r="U141" s="54"/>
      <c r="V141" s="54"/>
      <c r="W141" s="54"/>
      <c r="X141" s="41"/>
      <c r="Y141" s="85" t="s">
        <v>746</v>
      </c>
      <c r="Z141" s="69">
        <f>MIN(Z93:Z131)</f>
        <v>28.773584905660378</v>
      </c>
      <c r="AA141" s="69">
        <f t="shared" ref="AA141:AF141" si="47">MIN(AA93:AA131)</f>
        <v>2.1861381753764393</v>
      </c>
      <c r="AB141" s="74">
        <f t="shared" si="47"/>
        <v>0.20049959382615759</v>
      </c>
      <c r="AC141" s="74">
        <f>MIN(AC97,AC99:AC101,AC103:AC104,AC106:AC108,AC110:AC116,AC118:AC130)</f>
        <v>0.47171875000000002</v>
      </c>
      <c r="AD141" s="10"/>
      <c r="AE141" s="81">
        <f t="shared" si="47"/>
        <v>143.25</v>
      </c>
      <c r="AF141" s="81">
        <f t="shared" si="47"/>
        <v>25.877142857142857</v>
      </c>
      <c r="AG141" s="81">
        <f>MIN(AG93:AG105,AG107:AG131)</f>
        <v>746.23333333333335</v>
      </c>
      <c r="AH141" s="1"/>
      <c r="AI141" s="1"/>
      <c r="AJ141" s="1"/>
      <c r="AK141" s="1"/>
    </row>
    <row r="142" spans="1:37" s="3" customFormat="1" ht="34.5" customHeight="1" x14ac:dyDescent="0.2">
      <c r="A142" s="28"/>
      <c r="B142" s="55"/>
      <c r="C142" s="28"/>
      <c r="D142" s="28"/>
      <c r="E142" s="28"/>
      <c r="F142" s="28"/>
      <c r="G142" s="28"/>
      <c r="H142" s="53"/>
      <c r="I142" s="133"/>
      <c r="J142" s="133"/>
      <c r="K142" s="133"/>
      <c r="L142" s="54"/>
      <c r="M142" s="54"/>
      <c r="N142" s="54"/>
      <c r="O142" s="133"/>
      <c r="P142" s="54"/>
      <c r="Q142" s="54"/>
      <c r="R142" s="54"/>
      <c r="S142" s="54"/>
      <c r="T142" s="133"/>
      <c r="U142" s="54"/>
      <c r="V142" s="54"/>
      <c r="W142" s="54"/>
      <c r="X142" s="42"/>
      <c r="Y142" s="86" t="s">
        <v>747</v>
      </c>
      <c r="Z142" s="69">
        <f>MAX(Z93:Z131)</f>
        <v>84.687868080094233</v>
      </c>
      <c r="AA142" s="69">
        <f t="shared" ref="AA142:AF142" si="48">MAX(AA93:AA131)</f>
        <v>321.38461538461536</v>
      </c>
      <c r="AB142" s="74">
        <f t="shared" si="48"/>
        <v>3.6882352941176473</v>
      </c>
      <c r="AC142" s="74">
        <f>MAX(AC97,AC99:AC101,AC103:AC104,AC106:AC108,AC110:AC116,AC118:AC130)</f>
        <v>15.820965853658537</v>
      </c>
      <c r="AD142" s="10"/>
      <c r="AE142" s="81">
        <f t="shared" si="48"/>
        <v>3358.6363636363635</v>
      </c>
      <c r="AF142" s="81">
        <f t="shared" si="48"/>
        <v>422.41081081081086</v>
      </c>
      <c r="AG142" s="81">
        <f>MAX(AG93:AG105,AG107:AG131)</f>
        <v>18810</v>
      </c>
      <c r="AH142" s="1"/>
      <c r="AI142" s="1"/>
      <c r="AJ142" s="1"/>
      <c r="AK142" s="1"/>
    </row>
    <row r="143" spans="1:37" s="3" customFormat="1" ht="43.5" customHeight="1" x14ac:dyDescent="0.2">
      <c r="A143" s="56"/>
      <c r="B143" s="57" t="s">
        <v>743</v>
      </c>
      <c r="C143" s="28"/>
      <c r="D143" s="28"/>
      <c r="E143" s="28"/>
      <c r="F143" s="28"/>
      <c r="G143" s="28"/>
      <c r="H143" s="28"/>
      <c r="I143" s="111"/>
      <c r="J143" s="111"/>
      <c r="K143" s="111"/>
      <c r="L143" s="28"/>
      <c r="M143" s="28"/>
      <c r="N143" s="28"/>
      <c r="O143" s="111"/>
      <c r="P143" s="28"/>
      <c r="Q143" s="28"/>
      <c r="R143" s="28"/>
      <c r="S143" s="28"/>
      <c r="T143" s="143"/>
      <c r="U143" s="28"/>
      <c r="V143" s="46"/>
      <c r="W143" s="46"/>
      <c r="X143" s="46"/>
      <c r="Y143" s="46"/>
      <c r="Z143" s="20"/>
      <c r="AA143" s="30"/>
      <c r="AB143" s="32"/>
      <c r="AC143" s="32"/>
      <c r="AD143" s="5"/>
      <c r="AE143" s="59"/>
      <c r="AF143" s="59"/>
      <c r="AG143" s="59"/>
      <c r="AH143" s="1"/>
      <c r="AI143" s="1"/>
      <c r="AJ143" s="1"/>
      <c r="AK143" s="1"/>
    </row>
    <row r="144" spans="1:37" s="3" customFormat="1" ht="30" x14ac:dyDescent="0.2">
      <c r="A144" s="25" t="s">
        <v>99</v>
      </c>
      <c r="B144" s="25" t="s">
        <v>83</v>
      </c>
      <c r="C144" s="25" t="s">
        <v>84</v>
      </c>
      <c r="D144" s="25" t="s">
        <v>100</v>
      </c>
      <c r="E144" s="25" t="s">
        <v>52</v>
      </c>
      <c r="F144" s="25" t="s">
        <v>101</v>
      </c>
      <c r="G144" s="25" t="s">
        <v>496</v>
      </c>
      <c r="H144" s="25" t="s">
        <v>363</v>
      </c>
      <c r="I144" s="106">
        <v>1944</v>
      </c>
      <c r="J144" s="106">
        <v>90000</v>
      </c>
      <c r="K144" s="106">
        <v>47000</v>
      </c>
      <c r="L144" s="25"/>
      <c r="M144" s="25">
        <v>0</v>
      </c>
      <c r="N144" s="25" t="s">
        <v>726</v>
      </c>
      <c r="O144" s="106">
        <v>5300</v>
      </c>
      <c r="P144" s="25">
        <v>115</v>
      </c>
      <c r="Q144" s="25">
        <v>667</v>
      </c>
      <c r="R144" s="25">
        <v>55</v>
      </c>
      <c r="S144" s="25">
        <v>3</v>
      </c>
      <c r="T144" s="106">
        <v>116743.5</v>
      </c>
      <c r="U144" s="25">
        <v>14245</v>
      </c>
      <c r="V144" s="25">
        <v>1057</v>
      </c>
      <c r="W144" s="25">
        <v>273.25</v>
      </c>
      <c r="X144" s="25">
        <v>482.75</v>
      </c>
      <c r="Y144" s="25">
        <v>600</v>
      </c>
      <c r="Z144" s="20">
        <f>(Y144+W144)/(V144+W144)*100</f>
        <v>65.645555346739343</v>
      </c>
      <c r="AA144" s="30">
        <f t="shared" ref="AA144:AA155" si="49">T144/I144</f>
        <v>60.05324074074074</v>
      </c>
      <c r="AB144" s="32">
        <f t="shared" ref="AB144:AB155" si="50">T144/K144</f>
        <v>2.4839042553191488</v>
      </c>
      <c r="AC144" s="32">
        <f t="shared" ref="AC144:AC155" si="51">T144/O144</f>
        <v>22.027075471698112</v>
      </c>
      <c r="AD144" s="5"/>
      <c r="AE144" s="59">
        <f t="shared" ref="AE144:AE155" si="52">T144/P144</f>
        <v>1015.1608695652174</v>
      </c>
      <c r="AF144" s="59">
        <f t="shared" ref="AF144:AF155" si="53">T144/Q144</f>
        <v>175.02773613193403</v>
      </c>
      <c r="AG144" s="59">
        <f t="shared" ref="AG144:AG155" si="54">T144/S144</f>
        <v>38914.5</v>
      </c>
      <c r="AH144" s="1"/>
      <c r="AI144" s="1"/>
      <c r="AJ144" s="1"/>
      <c r="AK144" s="1"/>
    </row>
    <row r="145" spans="1:37" s="3" customFormat="1" ht="30" x14ac:dyDescent="0.2">
      <c r="A145" s="25" t="s">
        <v>82</v>
      </c>
      <c r="B145" s="25" t="s">
        <v>83</v>
      </c>
      <c r="C145" s="25" t="s">
        <v>84</v>
      </c>
      <c r="D145" s="25" t="s">
        <v>85</v>
      </c>
      <c r="E145" s="25" t="s">
        <v>52</v>
      </c>
      <c r="F145" s="25" t="s">
        <v>86</v>
      </c>
      <c r="G145" s="25" t="s">
        <v>494</v>
      </c>
      <c r="H145" s="25" t="s">
        <v>478</v>
      </c>
      <c r="I145" s="106">
        <v>4615</v>
      </c>
      <c r="J145" s="106">
        <v>52000</v>
      </c>
      <c r="K145" s="106">
        <v>52000</v>
      </c>
      <c r="L145" s="25"/>
      <c r="M145" s="25">
        <v>10</v>
      </c>
      <c r="N145" s="25" t="s">
        <v>703</v>
      </c>
      <c r="O145" s="106">
        <v>2800</v>
      </c>
      <c r="P145" s="25">
        <v>55</v>
      </c>
      <c r="Q145" s="25">
        <v>303</v>
      </c>
      <c r="R145" s="25">
        <v>4</v>
      </c>
      <c r="S145" s="25">
        <v>8</v>
      </c>
      <c r="T145" s="106">
        <v>117388</v>
      </c>
      <c r="U145" s="25">
        <v>10010</v>
      </c>
      <c r="V145" s="25">
        <v>1092</v>
      </c>
      <c r="W145" s="25">
        <v>275</v>
      </c>
      <c r="X145" s="25">
        <v>686.5</v>
      </c>
      <c r="Y145" s="25">
        <v>782</v>
      </c>
      <c r="Z145" s="20">
        <f t="shared" ref="Z145:Z155" si="55">(Y145+W145)/(V145+W145)*100</f>
        <v>77.322604242867598</v>
      </c>
      <c r="AA145" s="30">
        <f t="shared" si="49"/>
        <v>25.436186348862407</v>
      </c>
      <c r="AB145" s="32">
        <f t="shared" si="50"/>
        <v>2.2574615384615386</v>
      </c>
      <c r="AC145" s="32">
        <f t="shared" si="51"/>
        <v>41.924285714285716</v>
      </c>
      <c r="AD145" s="6" t="s">
        <v>516</v>
      </c>
      <c r="AE145" s="59">
        <f t="shared" si="52"/>
        <v>2134.3272727272729</v>
      </c>
      <c r="AF145" s="59">
        <f t="shared" si="53"/>
        <v>387.41914191419141</v>
      </c>
      <c r="AG145" s="59">
        <f t="shared" si="54"/>
        <v>14673.5</v>
      </c>
      <c r="AH145" s="1"/>
      <c r="AI145" s="1"/>
      <c r="AJ145" s="1"/>
      <c r="AK145" s="1"/>
    </row>
    <row r="146" spans="1:37" s="3" customFormat="1" ht="15" x14ac:dyDescent="0.2">
      <c r="A146" s="25" t="s">
        <v>102</v>
      </c>
      <c r="B146" s="25" t="s">
        <v>83</v>
      </c>
      <c r="C146" s="25" t="s">
        <v>84</v>
      </c>
      <c r="D146" s="25" t="s">
        <v>103</v>
      </c>
      <c r="E146" s="25" t="s">
        <v>52</v>
      </c>
      <c r="F146" s="25" t="s">
        <v>104</v>
      </c>
      <c r="G146" s="25" t="s">
        <v>494</v>
      </c>
      <c r="H146" s="25" t="s">
        <v>364</v>
      </c>
      <c r="I146" s="106">
        <v>4840</v>
      </c>
      <c r="J146" s="106">
        <v>75000</v>
      </c>
      <c r="K146" s="106">
        <v>51000</v>
      </c>
      <c r="L146" s="25"/>
      <c r="M146" s="25">
        <v>5</v>
      </c>
      <c r="N146" s="25" t="s">
        <v>727</v>
      </c>
      <c r="O146" s="106">
        <v>6400</v>
      </c>
      <c r="P146" s="25">
        <v>153</v>
      </c>
      <c r="Q146" s="25">
        <v>506</v>
      </c>
      <c r="R146" s="25">
        <v>8</v>
      </c>
      <c r="S146" s="25">
        <v>5</v>
      </c>
      <c r="T146" s="106">
        <v>156272</v>
      </c>
      <c r="U146" s="25">
        <v>0</v>
      </c>
      <c r="V146" s="25">
        <v>1477.5</v>
      </c>
      <c r="W146" s="25">
        <v>714</v>
      </c>
      <c r="X146" s="25">
        <v>930.5</v>
      </c>
      <c r="Y146" s="25">
        <v>1115</v>
      </c>
      <c r="Z146" s="20">
        <f t="shared" si="55"/>
        <v>83.458818161076891</v>
      </c>
      <c r="AA146" s="30">
        <f t="shared" si="49"/>
        <v>32.287603305785126</v>
      </c>
      <c r="AB146" s="32">
        <f t="shared" si="50"/>
        <v>3.0641568627450981</v>
      </c>
      <c r="AC146" s="32">
        <f t="shared" si="51"/>
        <v>24.4175</v>
      </c>
      <c r="AD146" s="8" t="s">
        <v>517</v>
      </c>
      <c r="AE146" s="59">
        <f t="shared" si="52"/>
        <v>1021.3856209150326</v>
      </c>
      <c r="AF146" s="59">
        <f t="shared" si="53"/>
        <v>308.83794466403162</v>
      </c>
      <c r="AG146" s="59">
        <f t="shared" si="54"/>
        <v>31254.400000000001</v>
      </c>
      <c r="AH146" s="1"/>
      <c r="AI146" s="1"/>
      <c r="AJ146" s="1"/>
      <c r="AK146" s="1"/>
    </row>
    <row r="147" spans="1:37" s="3" customFormat="1" ht="30" x14ac:dyDescent="0.2">
      <c r="A147" s="29" t="s">
        <v>105</v>
      </c>
      <c r="B147" s="25" t="s">
        <v>83</v>
      </c>
      <c r="C147" s="25" t="s">
        <v>84</v>
      </c>
      <c r="D147" s="25" t="s">
        <v>106</v>
      </c>
      <c r="E147" s="25" t="s">
        <v>52</v>
      </c>
      <c r="F147" s="25" t="s">
        <v>107</v>
      </c>
      <c r="G147" s="25" t="s">
        <v>497</v>
      </c>
      <c r="H147" s="25" t="s">
        <v>365</v>
      </c>
      <c r="I147" s="106">
        <v>3291</v>
      </c>
      <c r="J147" s="106">
        <v>128000</v>
      </c>
      <c r="K147" s="106">
        <v>118000</v>
      </c>
      <c r="L147" s="25"/>
      <c r="M147" s="25">
        <v>0</v>
      </c>
      <c r="N147" s="25" t="s">
        <v>709</v>
      </c>
      <c r="O147" s="106">
        <v>0</v>
      </c>
      <c r="P147" s="25">
        <v>522</v>
      </c>
      <c r="Q147" s="25">
        <v>1280</v>
      </c>
      <c r="R147" s="25">
        <v>8</v>
      </c>
      <c r="S147" s="25">
        <v>4</v>
      </c>
      <c r="T147" s="106">
        <v>273795.25</v>
      </c>
      <c r="U147" s="25">
        <v>20802.75</v>
      </c>
      <c r="V147" s="25">
        <v>2785.25</v>
      </c>
      <c r="W147" s="25">
        <v>353.25</v>
      </c>
      <c r="X147" s="25">
        <v>1440.75</v>
      </c>
      <c r="Y147" s="25">
        <v>1900</v>
      </c>
      <c r="Z147" s="20">
        <f t="shared" si="55"/>
        <v>71.793850565556795</v>
      </c>
      <c r="AA147" s="30">
        <f t="shared" si="49"/>
        <v>83.195153448799758</v>
      </c>
      <c r="AB147" s="32">
        <f t="shared" si="50"/>
        <v>2.3202987288135595</v>
      </c>
      <c r="AC147" s="32" t="e">
        <f t="shared" si="51"/>
        <v>#DIV/0!</v>
      </c>
      <c r="AD147" s="5"/>
      <c r="AE147" s="59">
        <f t="shared" si="52"/>
        <v>524.51197318007667</v>
      </c>
      <c r="AF147" s="59">
        <f t="shared" si="53"/>
        <v>213.90253906250001</v>
      </c>
      <c r="AG147" s="59">
        <f t="shared" si="54"/>
        <v>68448.8125</v>
      </c>
      <c r="AH147" s="1"/>
      <c r="AI147" s="1"/>
      <c r="AJ147" s="1"/>
      <c r="AK147" s="1"/>
    </row>
    <row r="148" spans="1:37" s="3" customFormat="1" ht="30" x14ac:dyDescent="0.2">
      <c r="A148" s="25" t="s">
        <v>318</v>
      </c>
      <c r="B148" s="25" t="s">
        <v>141</v>
      </c>
      <c r="C148" s="25" t="s">
        <v>305</v>
      </c>
      <c r="D148" s="25" t="s">
        <v>319</v>
      </c>
      <c r="E148" s="25" t="s">
        <v>52</v>
      </c>
      <c r="F148" s="25" t="s">
        <v>320</v>
      </c>
      <c r="G148" s="25" t="s">
        <v>505</v>
      </c>
      <c r="H148" s="25" t="s">
        <v>429</v>
      </c>
      <c r="I148" s="106">
        <v>1910</v>
      </c>
      <c r="J148" s="106">
        <v>45500</v>
      </c>
      <c r="K148" s="106">
        <v>45500</v>
      </c>
      <c r="L148" s="25"/>
      <c r="M148" s="25">
        <v>10</v>
      </c>
      <c r="N148" s="25" t="s">
        <v>703</v>
      </c>
      <c r="O148" s="106">
        <v>0</v>
      </c>
      <c r="P148" s="25">
        <v>137</v>
      </c>
      <c r="Q148" s="25">
        <v>380</v>
      </c>
      <c r="R148" s="25">
        <v>6</v>
      </c>
      <c r="S148" s="25">
        <v>3</v>
      </c>
      <c r="T148" s="142">
        <v>52204.5</v>
      </c>
      <c r="U148" s="25">
        <v>4410</v>
      </c>
      <c r="V148" s="25">
        <v>637</v>
      </c>
      <c r="W148" s="25">
        <v>106.25</v>
      </c>
      <c r="X148" s="25">
        <v>375.25</v>
      </c>
      <c r="Y148" s="25">
        <v>465</v>
      </c>
      <c r="Z148" s="20">
        <f t="shared" si="55"/>
        <v>76.858392196434579</v>
      </c>
      <c r="AA148" s="30">
        <f t="shared" si="49"/>
        <v>27.33219895287958</v>
      </c>
      <c r="AB148" s="32">
        <f t="shared" si="50"/>
        <v>1.1473516483516484</v>
      </c>
      <c r="AC148" s="32" t="e">
        <f t="shared" si="51"/>
        <v>#DIV/0!</v>
      </c>
      <c r="AD148" s="5"/>
      <c r="AE148" s="59">
        <f t="shared" si="52"/>
        <v>381.05474452554745</v>
      </c>
      <c r="AF148" s="59">
        <f t="shared" si="53"/>
        <v>137.38026315789475</v>
      </c>
      <c r="AG148" s="59">
        <f t="shared" si="54"/>
        <v>17401.5</v>
      </c>
      <c r="AH148" s="1"/>
      <c r="AI148" s="1"/>
      <c r="AJ148" s="1"/>
      <c r="AK148" s="1"/>
    </row>
    <row r="149" spans="1:37" s="3" customFormat="1" ht="30" x14ac:dyDescent="0.2">
      <c r="A149" s="25" t="s">
        <v>321</v>
      </c>
      <c r="B149" s="25" t="s">
        <v>141</v>
      </c>
      <c r="C149" s="25" t="s">
        <v>305</v>
      </c>
      <c r="D149" s="25" t="s">
        <v>322</v>
      </c>
      <c r="E149" s="25" t="s">
        <v>52</v>
      </c>
      <c r="F149" s="25" t="s">
        <v>323</v>
      </c>
      <c r="G149" s="25" t="s">
        <v>505</v>
      </c>
      <c r="H149" s="25" t="s">
        <v>430</v>
      </c>
      <c r="I149" s="106">
        <v>1576</v>
      </c>
      <c r="J149" s="106">
        <v>42900</v>
      </c>
      <c r="K149" s="106">
        <v>23500</v>
      </c>
      <c r="L149" s="25"/>
      <c r="M149" s="25">
        <v>5</v>
      </c>
      <c r="N149" s="25" t="s">
        <v>709</v>
      </c>
      <c r="O149" s="106">
        <v>0</v>
      </c>
      <c r="P149" s="25">
        <v>54</v>
      </c>
      <c r="Q149" s="25">
        <v>176</v>
      </c>
      <c r="R149" s="25">
        <v>0</v>
      </c>
      <c r="S149" s="25">
        <v>1</v>
      </c>
      <c r="T149" s="106">
        <v>9955</v>
      </c>
      <c r="U149" s="25">
        <v>0</v>
      </c>
      <c r="V149" s="25">
        <v>110.5</v>
      </c>
      <c r="W149" s="25">
        <v>0</v>
      </c>
      <c r="X149" s="25">
        <v>16.75</v>
      </c>
      <c r="Y149" s="25">
        <v>24</v>
      </c>
      <c r="Z149" s="20">
        <f t="shared" si="55"/>
        <v>21.719457013574662</v>
      </c>
      <c r="AA149" s="30">
        <f t="shared" si="49"/>
        <v>6.3166243654822338</v>
      </c>
      <c r="AB149" s="32">
        <f t="shared" si="50"/>
        <v>0.42361702127659573</v>
      </c>
      <c r="AC149" s="32" t="e">
        <f t="shared" si="51"/>
        <v>#DIV/0!</v>
      </c>
      <c r="AD149" s="5"/>
      <c r="AE149" s="59">
        <f t="shared" si="52"/>
        <v>184.35185185185185</v>
      </c>
      <c r="AF149" s="59">
        <f t="shared" si="53"/>
        <v>56.5625</v>
      </c>
      <c r="AG149" s="59">
        <f t="shared" si="54"/>
        <v>9955</v>
      </c>
      <c r="AH149" s="1"/>
      <c r="AI149" s="1"/>
      <c r="AJ149" s="1"/>
      <c r="AK149" s="1"/>
    </row>
    <row r="150" spans="1:37" s="3" customFormat="1" ht="30" x14ac:dyDescent="0.2">
      <c r="A150" s="25" t="s">
        <v>312</v>
      </c>
      <c r="B150" s="25" t="s">
        <v>141</v>
      </c>
      <c r="C150" s="25" t="s">
        <v>309</v>
      </c>
      <c r="D150" s="25" t="s">
        <v>313</v>
      </c>
      <c r="E150" s="25" t="s">
        <v>52</v>
      </c>
      <c r="F150" s="25" t="s">
        <v>314</v>
      </c>
      <c r="G150" s="25" t="s">
        <v>497</v>
      </c>
      <c r="H150" s="25" t="s">
        <v>427</v>
      </c>
      <c r="I150" s="106">
        <v>3113</v>
      </c>
      <c r="J150" s="106">
        <v>68000</v>
      </c>
      <c r="K150" s="106">
        <v>68000</v>
      </c>
      <c r="L150" s="25"/>
      <c r="M150" s="25">
        <v>0</v>
      </c>
      <c r="N150" s="25" t="s">
        <v>730</v>
      </c>
      <c r="O150" s="106">
        <v>0</v>
      </c>
      <c r="P150" s="25">
        <v>149</v>
      </c>
      <c r="Q150" s="25">
        <v>740</v>
      </c>
      <c r="R150" s="25">
        <v>55</v>
      </c>
      <c r="S150" s="25">
        <v>3</v>
      </c>
      <c r="T150" s="142">
        <v>130843</v>
      </c>
      <c r="U150" s="25">
        <v>16731</v>
      </c>
      <c r="V150" s="25">
        <v>1289.25</v>
      </c>
      <c r="W150" s="25">
        <v>0</v>
      </c>
      <c r="X150" s="25">
        <v>906.25</v>
      </c>
      <c r="Y150" s="25">
        <v>1050</v>
      </c>
      <c r="Z150" s="20">
        <f t="shared" si="55"/>
        <v>81.442699243746361</v>
      </c>
      <c r="AA150" s="30">
        <f t="shared" si="49"/>
        <v>42.031159653067782</v>
      </c>
      <c r="AB150" s="32">
        <f t="shared" si="50"/>
        <v>1.9241617647058824</v>
      </c>
      <c r="AC150" s="32" t="e">
        <f t="shared" si="51"/>
        <v>#DIV/0!</v>
      </c>
      <c r="AD150" s="5"/>
      <c r="AE150" s="59">
        <f t="shared" si="52"/>
        <v>878.14093959731542</v>
      </c>
      <c r="AF150" s="59">
        <f t="shared" si="53"/>
        <v>176.81486486486486</v>
      </c>
      <c r="AG150" s="59">
        <f t="shared" si="54"/>
        <v>43614.333333333336</v>
      </c>
      <c r="AH150" s="1"/>
      <c r="AI150" s="1"/>
      <c r="AJ150" s="1"/>
      <c r="AK150" s="1"/>
    </row>
    <row r="151" spans="1:37" s="3" customFormat="1" ht="30" x14ac:dyDescent="0.2">
      <c r="A151" s="25" t="s">
        <v>131</v>
      </c>
      <c r="B151" s="25" t="s">
        <v>83</v>
      </c>
      <c r="C151" s="25" t="s">
        <v>117</v>
      </c>
      <c r="D151" s="25" t="s">
        <v>132</v>
      </c>
      <c r="E151" s="25" t="s">
        <v>24</v>
      </c>
      <c r="F151" s="25" t="s">
        <v>133</v>
      </c>
      <c r="G151" s="25" t="s">
        <v>498</v>
      </c>
      <c r="H151" s="25" t="s">
        <v>371</v>
      </c>
      <c r="I151" s="106">
        <v>591</v>
      </c>
      <c r="J151" s="106">
        <v>13300</v>
      </c>
      <c r="K151" s="106">
        <v>13300</v>
      </c>
      <c r="L151" s="25"/>
      <c r="M151" s="25">
        <v>40</v>
      </c>
      <c r="N151" s="25" t="s">
        <v>703</v>
      </c>
      <c r="O151" s="106">
        <v>0</v>
      </c>
      <c r="P151" s="25">
        <v>18</v>
      </c>
      <c r="Q151" s="25">
        <v>39</v>
      </c>
      <c r="R151" s="25">
        <v>0</v>
      </c>
      <c r="S151" s="25">
        <v>1</v>
      </c>
      <c r="T151" s="106">
        <v>22545</v>
      </c>
      <c r="U151" s="25">
        <v>0</v>
      </c>
      <c r="V151" s="25">
        <v>250.25</v>
      </c>
      <c r="W151" s="25">
        <v>0</v>
      </c>
      <c r="X151" s="25">
        <v>121.5</v>
      </c>
      <c r="Y151" s="25">
        <v>195</v>
      </c>
      <c r="Z151" s="20">
        <f t="shared" si="55"/>
        <v>77.922077922077932</v>
      </c>
      <c r="AA151" s="30">
        <f t="shared" si="49"/>
        <v>38.147208121827411</v>
      </c>
      <c r="AB151" s="32">
        <f t="shared" si="50"/>
        <v>1.6951127819548872</v>
      </c>
      <c r="AC151" s="32" t="e">
        <f t="shared" si="51"/>
        <v>#DIV/0!</v>
      </c>
      <c r="AD151" s="5"/>
      <c r="AE151" s="59">
        <f t="shared" si="52"/>
        <v>1252.5</v>
      </c>
      <c r="AF151" s="59">
        <f t="shared" si="53"/>
        <v>578.07692307692309</v>
      </c>
      <c r="AG151" s="59">
        <f t="shared" si="54"/>
        <v>22545</v>
      </c>
      <c r="AH151" s="1"/>
      <c r="AI151" s="1"/>
      <c r="AJ151" s="1"/>
      <c r="AK151" s="1"/>
    </row>
    <row r="152" spans="1:37" s="3" customFormat="1" ht="45" x14ac:dyDescent="0.2">
      <c r="A152" s="25" t="s">
        <v>328</v>
      </c>
      <c r="B152" s="25" t="s">
        <v>141</v>
      </c>
      <c r="C152" s="25" t="s">
        <v>309</v>
      </c>
      <c r="D152" s="25" t="s">
        <v>329</v>
      </c>
      <c r="E152" s="25" t="s">
        <v>24</v>
      </c>
      <c r="F152" s="25" t="s">
        <v>330</v>
      </c>
      <c r="G152" s="25" t="s">
        <v>495</v>
      </c>
      <c r="H152" s="25" t="s">
        <v>433</v>
      </c>
      <c r="I152" s="106">
        <v>2239</v>
      </c>
      <c r="J152" s="106">
        <v>35000</v>
      </c>
      <c r="K152" s="106">
        <v>35000</v>
      </c>
      <c r="L152" s="25"/>
      <c r="M152" s="25">
        <v>5</v>
      </c>
      <c r="N152" s="25" t="s">
        <v>703</v>
      </c>
      <c r="O152" s="106">
        <v>0</v>
      </c>
      <c r="P152" s="25">
        <v>44</v>
      </c>
      <c r="Q152" s="25">
        <v>308</v>
      </c>
      <c r="R152" s="25">
        <v>0</v>
      </c>
      <c r="S152" s="25">
        <v>17</v>
      </c>
      <c r="T152" s="106">
        <v>40866.79</v>
      </c>
      <c r="U152" s="25">
        <v>10295.290000000001</v>
      </c>
      <c r="V152" s="25">
        <v>333.5</v>
      </c>
      <c r="W152" s="25">
        <v>15.25</v>
      </c>
      <c r="X152" s="25">
        <v>181.5</v>
      </c>
      <c r="Y152" s="25">
        <v>223</v>
      </c>
      <c r="Z152" s="20">
        <f t="shared" si="55"/>
        <v>68.31541218637993</v>
      </c>
      <c r="AA152" s="30">
        <f t="shared" si="49"/>
        <v>18.252251004912907</v>
      </c>
      <c r="AB152" s="32">
        <f t="shared" si="50"/>
        <v>1.1676225714285715</v>
      </c>
      <c r="AC152" s="32" t="e">
        <f t="shared" si="51"/>
        <v>#DIV/0!</v>
      </c>
      <c r="AD152" s="5"/>
      <c r="AE152" s="59">
        <f t="shared" si="52"/>
        <v>928.79068181818184</v>
      </c>
      <c r="AF152" s="59">
        <f t="shared" si="53"/>
        <v>132.68438311688311</v>
      </c>
      <c r="AG152" s="59">
        <f t="shared" si="54"/>
        <v>2403.9288235294116</v>
      </c>
      <c r="AH152" s="1"/>
      <c r="AI152" s="1"/>
      <c r="AJ152" s="1"/>
      <c r="AK152" s="1"/>
    </row>
    <row r="153" spans="1:37" s="3" customFormat="1" ht="47.25" customHeight="1" x14ac:dyDescent="0.2">
      <c r="A153" s="25" t="s">
        <v>108</v>
      </c>
      <c r="B153" s="25" t="s">
        <v>83</v>
      </c>
      <c r="C153" s="25" t="s">
        <v>84</v>
      </c>
      <c r="D153" s="25" t="s">
        <v>109</v>
      </c>
      <c r="E153" s="25" t="s">
        <v>52</v>
      </c>
      <c r="F153" s="25" t="s">
        <v>758</v>
      </c>
      <c r="G153" s="25" t="s">
        <v>498</v>
      </c>
      <c r="H153" s="25" t="s">
        <v>759</v>
      </c>
      <c r="I153" s="106">
        <v>2746</v>
      </c>
      <c r="J153" s="106">
        <v>61000</v>
      </c>
      <c r="K153" s="106">
        <v>47000</v>
      </c>
      <c r="L153" s="25"/>
      <c r="M153" s="25">
        <v>30</v>
      </c>
      <c r="N153" s="25" t="s">
        <v>723</v>
      </c>
      <c r="O153" s="106">
        <v>0</v>
      </c>
      <c r="P153" s="25">
        <v>140</v>
      </c>
      <c r="Q153" s="25">
        <v>500</v>
      </c>
      <c r="R153" s="25">
        <v>29</v>
      </c>
      <c r="S153" s="25">
        <v>11</v>
      </c>
      <c r="T153" s="144">
        <v>134695</v>
      </c>
      <c r="U153" s="58">
        <v>11490</v>
      </c>
      <c r="V153" s="58">
        <v>1361.25</v>
      </c>
      <c r="W153" s="58">
        <v>60.25</v>
      </c>
      <c r="X153" s="58">
        <v>655</v>
      </c>
      <c r="Y153" s="58">
        <v>1000</v>
      </c>
      <c r="Z153" s="20">
        <f t="shared" si="55"/>
        <v>74.586704185719313</v>
      </c>
      <c r="AA153" s="30">
        <f>T153/I153</f>
        <v>49.051347414420974</v>
      </c>
      <c r="AB153" s="32">
        <f>T153/K153</f>
        <v>2.8658510638297874</v>
      </c>
      <c r="AC153" s="32" t="e">
        <f>T153/O153</f>
        <v>#DIV/0!</v>
      </c>
      <c r="AD153" s="5"/>
      <c r="AE153" s="59">
        <f>T153/P153</f>
        <v>962.10714285714289</v>
      </c>
      <c r="AF153" s="59">
        <f>T153/Q153</f>
        <v>269.39</v>
      </c>
      <c r="AG153" s="59">
        <f>T153/S153</f>
        <v>12245</v>
      </c>
      <c r="AH153" s="1"/>
      <c r="AI153" s="1"/>
      <c r="AJ153" s="1"/>
      <c r="AK153" s="1"/>
    </row>
    <row r="154" spans="1:37" s="3" customFormat="1" ht="30" x14ac:dyDescent="0.2">
      <c r="A154" s="25" t="s">
        <v>110</v>
      </c>
      <c r="B154" s="25" t="s">
        <v>83</v>
      </c>
      <c r="C154" s="25" t="s">
        <v>84</v>
      </c>
      <c r="D154" s="25" t="s">
        <v>111</v>
      </c>
      <c r="E154" s="25" t="s">
        <v>52</v>
      </c>
      <c r="F154" s="25" t="s">
        <v>112</v>
      </c>
      <c r="G154" s="25" t="s">
        <v>495</v>
      </c>
      <c r="H154" s="29" t="s">
        <v>778</v>
      </c>
      <c r="I154" s="106">
        <v>52820</v>
      </c>
      <c r="J154" s="106" t="s">
        <v>440</v>
      </c>
      <c r="K154" s="106" t="s">
        <v>440</v>
      </c>
      <c r="L154" s="25" t="s">
        <v>440</v>
      </c>
      <c r="M154" s="25" t="s">
        <v>440</v>
      </c>
      <c r="N154" s="25" t="s">
        <v>440</v>
      </c>
      <c r="O154" s="106" t="s">
        <v>440</v>
      </c>
      <c r="P154" s="25" t="s">
        <v>440</v>
      </c>
      <c r="Q154" s="25" t="s">
        <v>440</v>
      </c>
      <c r="R154" s="25">
        <v>7</v>
      </c>
      <c r="S154" s="25">
        <v>0</v>
      </c>
      <c r="T154" s="106">
        <v>164000</v>
      </c>
      <c r="U154" s="25">
        <v>9763.43</v>
      </c>
      <c r="V154" s="25">
        <v>1734.25</v>
      </c>
      <c r="W154" s="58">
        <v>0</v>
      </c>
      <c r="X154" s="58">
        <v>655.25</v>
      </c>
      <c r="Y154" s="25">
        <v>1300</v>
      </c>
      <c r="Z154" s="20">
        <f t="shared" si="55"/>
        <v>74.960357503243486</v>
      </c>
      <c r="AA154" s="30">
        <f t="shared" si="49"/>
        <v>3.1048845134418781</v>
      </c>
      <c r="AB154" s="32" t="e">
        <f t="shared" si="50"/>
        <v>#VALUE!</v>
      </c>
      <c r="AC154" s="32" t="e">
        <f t="shared" si="51"/>
        <v>#VALUE!</v>
      </c>
      <c r="AD154" s="5"/>
      <c r="AE154" s="59" t="e">
        <f t="shared" si="52"/>
        <v>#VALUE!</v>
      </c>
      <c r="AF154" s="59" t="e">
        <f t="shared" si="53"/>
        <v>#VALUE!</v>
      </c>
      <c r="AG154" s="59" t="e">
        <f t="shared" si="54"/>
        <v>#DIV/0!</v>
      </c>
      <c r="AH154" s="1"/>
      <c r="AI154" s="1"/>
      <c r="AJ154" s="1"/>
      <c r="AK154" s="1"/>
    </row>
    <row r="155" spans="1:37" s="3" customFormat="1" ht="60" x14ac:dyDescent="0.2">
      <c r="A155" s="25" t="s">
        <v>304</v>
      </c>
      <c r="B155" s="25" t="s">
        <v>141</v>
      </c>
      <c r="C155" s="25" t="s">
        <v>305</v>
      </c>
      <c r="D155" s="25" t="s">
        <v>306</v>
      </c>
      <c r="E155" s="25" t="s">
        <v>52</v>
      </c>
      <c r="F155" s="25" t="s">
        <v>307</v>
      </c>
      <c r="G155" s="25" t="s">
        <v>505</v>
      </c>
      <c r="H155" s="25" t="s">
        <v>757</v>
      </c>
      <c r="I155" s="106">
        <v>564</v>
      </c>
      <c r="J155" s="90" t="s">
        <v>440</v>
      </c>
      <c r="K155" s="90" t="s">
        <v>440</v>
      </c>
      <c r="L155" s="25" t="s">
        <v>440</v>
      </c>
      <c r="M155" s="25" t="s">
        <v>440</v>
      </c>
      <c r="N155" s="25" t="s">
        <v>440</v>
      </c>
      <c r="O155" s="106" t="s">
        <v>440</v>
      </c>
      <c r="P155" s="25" t="s">
        <v>440</v>
      </c>
      <c r="Q155" s="25" t="s">
        <v>440</v>
      </c>
      <c r="R155" s="25">
        <v>4</v>
      </c>
      <c r="S155" s="25">
        <v>6</v>
      </c>
      <c r="T155" s="106">
        <v>26665</v>
      </c>
      <c r="U155" s="25">
        <v>0</v>
      </c>
      <c r="V155" s="25">
        <v>273.5</v>
      </c>
      <c r="W155" s="58"/>
      <c r="X155" s="58">
        <v>31.5</v>
      </c>
      <c r="Y155" s="25">
        <v>50</v>
      </c>
      <c r="Z155" s="20">
        <f t="shared" si="55"/>
        <v>18.281535648994517</v>
      </c>
      <c r="AA155" s="30">
        <f t="shared" si="49"/>
        <v>47.278368794326241</v>
      </c>
      <c r="AB155" s="32" t="e">
        <f t="shared" si="50"/>
        <v>#VALUE!</v>
      </c>
      <c r="AC155" s="32" t="e">
        <f t="shared" si="51"/>
        <v>#VALUE!</v>
      </c>
      <c r="AD155" s="5"/>
      <c r="AE155" s="59" t="e">
        <f t="shared" si="52"/>
        <v>#VALUE!</v>
      </c>
      <c r="AF155" s="59" t="e">
        <f t="shared" si="53"/>
        <v>#VALUE!</v>
      </c>
      <c r="AG155" s="59">
        <f t="shared" si="54"/>
        <v>4444.166666666667</v>
      </c>
      <c r="AH155" s="1"/>
      <c r="AI155" s="1"/>
      <c r="AJ155" s="1"/>
      <c r="AK155" s="1"/>
    </row>
    <row r="157" spans="1:37" ht="18" x14ac:dyDescent="0.2">
      <c r="E157" s="47" t="s">
        <v>814</v>
      </c>
      <c r="F157" s="47"/>
      <c r="I157" s="132">
        <f>SUM(I144:I153)</f>
        <v>26865</v>
      </c>
      <c r="J157" s="132">
        <f t="shared" ref="J157:Y157" si="56">SUM(J144:J153)</f>
        <v>610700</v>
      </c>
      <c r="K157" s="132">
        <f t="shared" si="56"/>
        <v>500300</v>
      </c>
      <c r="L157" s="132"/>
      <c r="M157" s="132"/>
      <c r="N157" s="132"/>
      <c r="O157" s="132">
        <f t="shared" si="56"/>
        <v>14500</v>
      </c>
      <c r="P157" s="132">
        <f t="shared" si="56"/>
        <v>1387</v>
      </c>
      <c r="Q157" s="132">
        <f t="shared" si="56"/>
        <v>4899</v>
      </c>
      <c r="R157" s="132">
        <f t="shared" si="56"/>
        <v>165</v>
      </c>
      <c r="S157" s="132">
        <f t="shared" si="56"/>
        <v>56</v>
      </c>
      <c r="T157" s="132">
        <f t="shared" si="56"/>
        <v>1055308.04</v>
      </c>
      <c r="U157" s="132">
        <f t="shared" si="56"/>
        <v>87984.040000000008</v>
      </c>
      <c r="V157" s="132">
        <f t="shared" si="56"/>
        <v>10393.5</v>
      </c>
      <c r="W157" s="132">
        <f t="shared" si="56"/>
        <v>1797.25</v>
      </c>
      <c r="X157" s="132">
        <f t="shared" si="56"/>
        <v>5796.75</v>
      </c>
      <c r="Y157" s="132">
        <f t="shared" si="56"/>
        <v>7354</v>
      </c>
      <c r="Z157" s="20"/>
      <c r="AA157" s="30"/>
      <c r="AB157" s="32"/>
      <c r="AC157" s="32"/>
      <c r="AE157" s="59"/>
      <c r="AF157" s="59"/>
      <c r="AG157" s="59"/>
    </row>
    <row r="158" spans="1:37" ht="18" x14ac:dyDescent="0.2">
      <c r="F158" s="39" t="s">
        <v>815</v>
      </c>
      <c r="H158" s="36"/>
      <c r="I158" s="132">
        <f>SUM(I144:I155)</f>
        <v>80249</v>
      </c>
      <c r="J158" s="132">
        <f>SUM(J144:J155)</f>
        <v>610700</v>
      </c>
      <c r="K158" s="132">
        <f>SUM(K144:K155)</f>
        <v>500300</v>
      </c>
      <c r="L158" s="47"/>
      <c r="M158" s="47"/>
      <c r="N158" s="47"/>
      <c r="O158" s="132">
        <f t="shared" ref="O158:U158" si="57">SUM(O144:O155)</f>
        <v>14500</v>
      </c>
      <c r="P158" s="47">
        <f t="shared" si="57"/>
        <v>1387</v>
      </c>
      <c r="Q158" s="47">
        <f t="shared" si="57"/>
        <v>4899</v>
      </c>
      <c r="R158" s="47">
        <f t="shared" si="57"/>
        <v>176</v>
      </c>
      <c r="S158" s="47">
        <f t="shared" si="57"/>
        <v>62</v>
      </c>
      <c r="T158" s="132">
        <f t="shared" si="57"/>
        <v>1245973.04</v>
      </c>
      <c r="U158" s="47">
        <f t="shared" si="57"/>
        <v>97747.47</v>
      </c>
      <c r="V158" s="47">
        <f>SUM(V144:V153)</f>
        <v>10393.5</v>
      </c>
      <c r="W158" s="47">
        <f t="shared" ref="W158:Y158" si="58">SUM(W144:W153)</f>
        <v>1797.25</v>
      </c>
      <c r="X158" s="47">
        <f t="shared" si="58"/>
        <v>5796.75</v>
      </c>
      <c r="Y158" s="47">
        <f t="shared" si="58"/>
        <v>7354</v>
      </c>
      <c r="Z158" s="68">
        <f>(Y158+W158)/(V158+W158)*100</f>
        <v>75.067161577425509</v>
      </c>
      <c r="AA158" s="77">
        <f>T158/I158</f>
        <v>15.526337275230844</v>
      </c>
      <c r="AB158" s="73">
        <f>T158/K158</f>
        <v>2.4904518089146515</v>
      </c>
      <c r="AC158" s="73">
        <f>T158/O158</f>
        <v>85.929175172413792</v>
      </c>
      <c r="AD158" s="12"/>
      <c r="AE158" s="80">
        <f>T158/P158</f>
        <v>898.3223071377073</v>
      </c>
      <c r="AF158" s="80">
        <f>T158/Q158</f>
        <v>254.33211675852215</v>
      </c>
      <c r="AG158" s="80">
        <f>T158/S158</f>
        <v>20096.33935483871</v>
      </c>
    </row>
    <row r="159" spans="1:37" ht="15" x14ac:dyDescent="0.2">
      <c r="H159" s="37" t="s">
        <v>798</v>
      </c>
      <c r="Z159" s="20"/>
    </row>
    <row r="160" spans="1:37" ht="31.5" x14ac:dyDescent="0.2">
      <c r="T160" s="141" t="s">
        <v>801</v>
      </c>
      <c r="U160" s="23">
        <f>SUM(V144:V155,W144:W155)</f>
        <v>14198.5</v>
      </c>
      <c r="X160" s="40" t="s">
        <v>799</v>
      </c>
      <c r="Y160" s="84" t="s">
        <v>744</v>
      </c>
      <c r="Z160" s="69">
        <f>(Y157+W157)/(V157+W157)*100</f>
        <v>75.067161577425509</v>
      </c>
      <c r="AA160" s="150">
        <f>T157/I157</f>
        <v>39.281892425088408</v>
      </c>
      <c r="AB160" s="151">
        <f>T157/K157</f>
        <v>2.1093504697181693</v>
      </c>
      <c r="AC160" s="151">
        <f>T157/O157</f>
        <v>72.779864827586209</v>
      </c>
      <c r="AD160" s="10"/>
      <c r="AE160" s="152">
        <f>T157/P157</f>
        <v>760.85655371304972</v>
      </c>
      <c r="AF160" s="152">
        <f>T157/Q157</f>
        <v>215.41294958154725</v>
      </c>
      <c r="AG160" s="152">
        <f>T157/S157</f>
        <v>18844.786428571428</v>
      </c>
    </row>
    <row r="161" spans="1:37" ht="31.5" x14ac:dyDescent="0.2">
      <c r="T161" s="127" t="s">
        <v>806</v>
      </c>
      <c r="U161" s="23">
        <f>SUM(Y144:Y155,W144:W155)</f>
        <v>10501.25</v>
      </c>
      <c r="X161" s="36"/>
      <c r="Y161" s="84" t="s">
        <v>745</v>
      </c>
      <c r="Z161" s="69">
        <f>_xlfn.STDEV.S(Z144:Z153)</f>
        <v>17.802842601039316</v>
      </c>
      <c r="AA161" s="69">
        <f t="shared" ref="AA161:AG161" si="59">_xlfn.STDEV.S(AA144:AA153)</f>
        <v>22.022720644809912</v>
      </c>
      <c r="AB161" s="74">
        <f t="shared" si="59"/>
        <v>0.83309404797554387</v>
      </c>
      <c r="AC161" s="74">
        <f>_xlfn.STDEV.S(AC144:AC146)</f>
        <v>10.863552602695234</v>
      </c>
      <c r="AD161" s="10"/>
      <c r="AE161" s="81">
        <f t="shared" si="59"/>
        <v>537.01409082427529</v>
      </c>
      <c r="AF161" s="81">
        <f t="shared" si="59"/>
        <v>151.32457832655925</v>
      </c>
      <c r="AG161" s="81">
        <f t="shared" si="59"/>
        <v>19787.551977310428</v>
      </c>
    </row>
    <row r="162" spans="1:37" ht="18" x14ac:dyDescent="0.2">
      <c r="X162" s="41"/>
      <c r="Y162" s="85" t="s">
        <v>746</v>
      </c>
      <c r="Z162" s="69">
        <f>MIN(Z144:Z153)</f>
        <v>21.719457013574662</v>
      </c>
      <c r="AA162" s="69">
        <f t="shared" ref="AA162:AG162" si="60">MIN(AA144:AA153)</f>
        <v>6.3166243654822338</v>
      </c>
      <c r="AB162" s="74">
        <f t="shared" si="60"/>
        <v>0.42361702127659573</v>
      </c>
      <c r="AC162" s="74">
        <f>MIN(AC144:AC146)</f>
        <v>22.027075471698112</v>
      </c>
      <c r="AD162" s="10"/>
      <c r="AE162" s="81">
        <f t="shared" si="60"/>
        <v>184.35185185185185</v>
      </c>
      <c r="AF162" s="81">
        <f t="shared" si="60"/>
        <v>56.5625</v>
      </c>
      <c r="AG162" s="81">
        <f t="shared" si="60"/>
        <v>2403.9288235294116</v>
      </c>
    </row>
    <row r="163" spans="1:37" ht="18" x14ac:dyDescent="0.2">
      <c r="X163" s="42"/>
      <c r="Y163" s="86" t="s">
        <v>747</v>
      </c>
      <c r="Z163" s="69">
        <f>MAX(Z144:Z153)</f>
        <v>83.458818161076891</v>
      </c>
      <c r="AA163" s="69">
        <f t="shared" ref="AA163:AG163" si="61">MAX(AA144:AA153)</f>
        <v>83.195153448799758</v>
      </c>
      <c r="AB163" s="74">
        <f t="shared" si="61"/>
        <v>3.0641568627450981</v>
      </c>
      <c r="AC163" s="74">
        <f>MAX(AC144:AC146)</f>
        <v>41.924285714285716</v>
      </c>
      <c r="AD163" s="10"/>
      <c r="AE163" s="81">
        <f t="shared" si="61"/>
        <v>2134.3272727272729</v>
      </c>
      <c r="AF163" s="81">
        <f t="shared" si="61"/>
        <v>578.07692307692309</v>
      </c>
      <c r="AG163" s="81">
        <f t="shared" si="61"/>
        <v>68448.8125</v>
      </c>
    </row>
    <row r="164" spans="1:37" ht="15" x14ac:dyDescent="0.2">
      <c r="Z164" s="20"/>
    </row>
    <row r="165" spans="1:37" ht="34.5" x14ac:dyDescent="0.2">
      <c r="B165" s="50" t="s">
        <v>802</v>
      </c>
      <c r="Z165" s="20"/>
    </row>
    <row r="166" spans="1:37" s="3" customFormat="1" ht="30" x14ac:dyDescent="0.2">
      <c r="A166" s="25" t="s">
        <v>90</v>
      </c>
      <c r="B166" s="25" t="s">
        <v>83</v>
      </c>
      <c r="C166" s="25" t="s">
        <v>84</v>
      </c>
      <c r="D166" s="25" t="s">
        <v>91</v>
      </c>
      <c r="E166" s="25" t="s">
        <v>9</v>
      </c>
      <c r="F166" s="25" t="s">
        <v>92</v>
      </c>
      <c r="G166" s="25" t="s">
        <v>495</v>
      </c>
      <c r="H166" s="25" t="s">
        <v>360</v>
      </c>
      <c r="I166" s="106">
        <v>80</v>
      </c>
      <c r="J166" s="106">
        <v>4800</v>
      </c>
      <c r="K166" s="106">
        <v>4200</v>
      </c>
      <c r="L166" s="25"/>
      <c r="M166" s="25">
        <v>0</v>
      </c>
      <c r="N166" s="25" t="s">
        <v>712</v>
      </c>
      <c r="O166" s="106">
        <v>0</v>
      </c>
      <c r="P166" s="25">
        <v>23</v>
      </c>
      <c r="Q166" s="25">
        <v>33</v>
      </c>
      <c r="R166" s="25">
        <v>2</v>
      </c>
      <c r="S166" s="25">
        <v>0</v>
      </c>
      <c r="T166" s="106">
        <v>4860</v>
      </c>
      <c r="U166" s="25">
        <v>0</v>
      </c>
      <c r="V166" s="25">
        <v>39</v>
      </c>
      <c r="W166" s="25">
        <v>0</v>
      </c>
      <c r="X166" s="25">
        <v>1.75</v>
      </c>
      <c r="Y166" s="25">
        <v>4</v>
      </c>
      <c r="Z166" s="20">
        <f>(Y166+W166)/(V166+W166)*100</f>
        <v>10.256410256410255</v>
      </c>
      <c r="AA166" s="30">
        <f t="shared" ref="AA166:AA173" si="62">T166/I166</f>
        <v>60.75</v>
      </c>
      <c r="AB166" s="32">
        <f t="shared" ref="AB166:AB173" si="63">T166/K166</f>
        <v>1.1571428571428573</v>
      </c>
      <c r="AC166" s="32" t="e">
        <f t="shared" ref="AC166:AC173" si="64">T166/O166</f>
        <v>#DIV/0!</v>
      </c>
      <c r="AD166" s="5"/>
      <c r="AE166" s="59">
        <f t="shared" ref="AE166:AE173" si="65">T166/P166</f>
        <v>211.30434782608697</v>
      </c>
      <c r="AF166" s="59">
        <f t="shared" ref="AF166:AF173" si="66">T166/Q166</f>
        <v>147.27272727272728</v>
      </c>
      <c r="AG166" s="59" t="e">
        <f t="shared" ref="AG166:AG173" si="67">T166/S166</f>
        <v>#DIV/0!</v>
      </c>
      <c r="AH166" s="1"/>
      <c r="AI166" s="1"/>
      <c r="AJ166" s="1"/>
      <c r="AK166" s="1"/>
    </row>
    <row r="167" spans="1:37" s="3" customFormat="1" ht="30" x14ac:dyDescent="0.2">
      <c r="A167" s="25" t="s">
        <v>93</v>
      </c>
      <c r="B167" s="25" t="s">
        <v>83</v>
      </c>
      <c r="C167" s="25" t="s">
        <v>84</v>
      </c>
      <c r="D167" s="25" t="s">
        <v>94</v>
      </c>
      <c r="E167" s="25" t="s">
        <v>9</v>
      </c>
      <c r="F167" s="25" t="s">
        <v>95</v>
      </c>
      <c r="G167" s="25" t="s">
        <v>495</v>
      </c>
      <c r="H167" s="25" t="s">
        <v>361</v>
      </c>
      <c r="I167" s="106">
        <v>892</v>
      </c>
      <c r="J167" s="106">
        <v>35200</v>
      </c>
      <c r="K167" s="106">
        <v>35200</v>
      </c>
      <c r="L167" s="25"/>
      <c r="M167" s="25">
        <v>0</v>
      </c>
      <c r="N167" s="25" t="s">
        <v>712</v>
      </c>
      <c r="O167" s="106">
        <v>0</v>
      </c>
      <c r="P167" s="25">
        <v>78</v>
      </c>
      <c r="Q167" s="25">
        <v>240</v>
      </c>
      <c r="R167" s="25">
        <v>6</v>
      </c>
      <c r="S167" s="25">
        <v>13</v>
      </c>
      <c r="T167" s="145">
        <v>31501</v>
      </c>
      <c r="U167" s="25">
        <v>0</v>
      </c>
      <c r="V167" s="25">
        <v>278.25</v>
      </c>
      <c r="W167" s="25">
        <v>0</v>
      </c>
      <c r="X167" s="25">
        <v>95</v>
      </c>
      <c r="Y167" s="25">
        <v>170</v>
      </c>
      <c r="Z167" s="20">
        <f t="shared" ref="Z167:Z173" si="68">(Y167+W167)/(V167+W167)*100</f>
        <v>61.096136567834677</v>
      </c>
      <c r="AA167" s="30">
        <f t="shared" si="62"/>
        <v>35.315022421524667</v>
      </c>
      <c r="AB167" s="32">
        <f t="shared" si="63"/>
        <v>0.89491477272727271</v>
      </c>
      <c r="AC167" s="32" t="e">
        <f t="shared" si="64"/>
        <v>#DIV/0!</v>
      </c>
      <c r="AD167" s="5"/>
      <c r="AE167" s="59">
        <f t="shared" si="65"/>
        <v>403.85897435897436</v>
      </c>
      <c r="AF167" s="59">
        <f t="shared" si="66"/>
        <v>131.25416666666666</v>
      </c>
      <c r="AG167" s="59">
        <f t="shared" si="67"/>
        <v>2423.1538461538462</v>
      </c>
      <c r="AH167" s="1"/>
      <c r="AI167" s="1"/>
      <c r="AJ167" s="1"/>
      <c r="AK167" s="1"/>
    </row>
    <row r="168" spans="1:37" s="3" customFormat="1" ht="30" x14ac:dyDescent="0.2">
      <c r="A168" s="25" t="s">
        <v>96</v>
      </c>
      <c r="B168" s="25" t="s">
        <v>83</v>
      </c>
      <c r="C168" s="25" t="s">
        <v>84</v>
      </c>
      <c r="D168" s="25" t="s">
        <v>97</v>
      </c>
      <c r="E168" s="25" t="s">
        <v>9</v>
      </c>
      <c r="F168" s="25" t="s">
        <v>98</v>
      </c>
      <c r="G168" s="25" t="s">
        <v>495</v>
      </c>
      <c r="H168" s="25" t="s">
        <v>362</v>
      </c>
      <c r="I168" s="106">
        <v>856</v>
      </c>
      <c r="J168" s="106">
        <v>35000</v>
      </c>
      <c r="K168" s="106">
        <v>35000</v>
      </c>
      <c r="L168" s="25"/>
      <c r="M168" s="25">
        <v>0</v>
      </c>
      <c r="N168" s="25" t="s">
        <v>703</v>
      </c>
      <c r="O168" s="106">
        <v>0</v>
      </c>
      <c r="P168" s="25">
        <v>72</v>
      </c>
      <c r="Q168" s="25">
        <v>304</v>
      </c>
      <c r="R168" s="25">
        <v>7</v>
      </c>
      <c r="S168" s="25">
        <v>16</v>
      </c>
      <c r="T168" s="106">
        <v>30698</v>
      </c>
      <c r="U168" s="25">
        <v>0</v>
      </c>
      <c r="V168" s="25">
        <v>395.25</v>
      </c>
      <c r="W168" s="25">
        <v>0</v>
      </c>
      <c r="X168" s="25">
        <v>175.25</v>
      </c>
      <c r="Y168" s="25">
        <v>275</v>
      </c>
      <c r="Z168" s="20">
        <f t="shared" si="68"/>
        <v>69.576217583807718</v>
      </c>
      <c r="AA168" s="30">
        <f t="shared" si="62"/>
        <v>35.862149532710283</v>
      </c>
      <c r="AB168" s="32">
        <f t="shared" si="63"/>
        <v>0.87708571428571425</v>
      </c>
      <c r="AC168" s="32" t="e">
        <f t="shared" si="64"/>
        <v>#DIV/0!</v>
      </c>
      <c r="AD168" s="5"/>
      <c r="AE168" s="59">
        <f t="shared" si="65"/>
        <v>426.36111111111109</v>
      </c>
      <c r="AF168" s="59">
        <f t="shared" si="66"/>
        <v>100.98026315789474</v>
      </c>
      <c r="AG168" s="59">
        <f t="shared" si="67"/>
        <v>1918.625</v>
      </c>
      <c r="AH168" s="1"/>
      <c r="AI168" s="1"/>
      <c r="AJ168" s="1"/>
      <c r="AK168" s="1"/>
    </row>
    <row r="169" spans="1:37" s="3" customFormat="1" ht="30" x14ac:dyDescent="0.2">
      <c r="A169" s="25" t="s">
        <v>87</v>
      </c>
      <c r="B169" s="25" t="s">
        <v>83</v>
      </c>
      <c r="C169" s="25" t="s">
        <v>84</v>
      </c>
      <c r="D169" s="25" t="s">
        <v>88</v>
      </c>
      <c r="E169" s="25" t="s">
        <v>9</v>
      </c>
      <c r="F169" s="25" t="s">
        <v>89</v>
      </c>
      <c r="G169" s="25" t="s">
        <v>495</v>
      </c>
      <c r="H169" s="25" t="s">
        <v>359</v>
      </c>
      <c r="I169" s="106">
        <v>286</v>
      </c>
      <c r="J169" s="106">
        <v>22300</v>
      </c>
      <c r="K169" s="106">
        <v>9300</v>
      </c>
      <c r="L169" s="25"/>
      <c r="M169" s="25">
        <v>0</v>
      </c>
      <c r="N169" s="25" t="s">
        <v>728</v>
      </c>
      <c r="O169" s="106">
        <v>0</v>
      </c>
      <c r="P169" s="25">
        <v>73</v>
      </c>
      <c r="Q169" s="25">
        <v>181</v>
      </c>
      <c r="R169" s="25">
        <v>4</v>
      </c>
      <c r="S169" s="25">
        <v>4</v>
      </c>
      <c r="T169" s="106">
        <v>14206</v>
      </c>
      <c r="U169" s="25">
        <v>0</v>
      </c>
      <c r="V169" s="25">
        <v>161.75</v>
      </c>
      <c r="W169" s="25">
        <v>0</v>
      </c>
      <c r="X169" s="25">
        <v>40.75</v>
      </c>
      <c r="Y169" s="25">
        <v>100</v>
      </c>
      <c r="Z169" s="20">
        <f t="shared" si="68"/>
        <v>61.823802163833072</v>
      </c>
      <c r="AA169" s="30">
        <f t="shared" si="62"/>
        <v>49.671328671328673</v>
      </c>
      <c r="AB169" s="32">
        <f t="shared" si="63"/>
        <v>1.5275268817204302</v>
      </c>
      <c r="AC169" s="32" t="e">
        <f t="shared" si="64"/>
        <v>#DIV/0!</v>
      </c>
      <c r="AD169" s="5"/>
      <c r="AE169" s="59">
        <f t="shared" si="65"/>
        <v>194.60273972602741</v>
      </c>
      <c r="AF169" s="59">
        <f t="shared" si="66"/>
        <v>78.486187845303874</v>
      </c>
      <c r="AG169" s="59">
        <f t="shared" si="67"/>
        <v>3551.5</v>
      </c>
      <c r="AH169" s="1"/>
      <c r="AI169" s="1"/>
      <c r="AJ169" s="1"/>
      <c r="AK169" s="1"/>
    </row>
    <row r="170" spans="1:37" s="3" customFormat="1" ht="45" x14ac:dyDescent="0.2">
      <c r="A170" s="25" t="s">
        <v>315</v>
      </c>
      <c r="B170" s="25" t="s">
        <v>141</v>
      </c>
      <c r="C170" s="25" t="s">
        <v>309</v>
      </c>
      <c r="D170" s="25" t="s">
        <v>316</v>
      </c>
      <c r="E170" s="25" t="s">
        <v>9</v>
      </c>
      <c r="F170" s="25" t="s">
        <v>317</v>
      </c>
      <c r="G170" s="25" t="s">
        <v>506</v>
      </c>
      <c r="H170" s="25" t="s">
        <v>428</v>
      </c>
      <c r="I170" s="106">
        <v>597</v>
      </c>
      <c r="J170" s="106">
        <v>18000</v>
      </c>
      <c r="K170" s="106">
        <v>17600</v>
      </c>
      <c r="L170" s="25"/>
      <c r="M170" s="25">
        <v>0</v>
      </c>
      <c r="N170" s="25" t="s">
        <v>722</v>
      </c>
      <c r="O170" s="106">
        <v>0</v>
      </c>
      <c r="P170" s="25">
        <v>39</v>
      </c>
      <c r="Q170" s="25">
        <v>73</v>
      </c>
      <c r="R170" s="25">
        <v>0</v>
      </c>
      <c r="S170" s="25">
        <v>5</v>
      </c>
      <c r="T170" s="106">
        <v>16446</v>
      </c>
      <c r="U170" s="25">
        <v>0</v>
      </c>
      <c r="V170" s="25">
        <v>182.75</v>
      </c>
      <c r="W170" s="25">
        <v>0</v>
      </c>
      <c r="X170" s="25">
        <v>115.25</v>
      </c>
      <c r="Y170" s="25">
        <v>115.25</v>
      </c>
      <c r="Z170" s="20">
        <f t="shared" si="68"/>
        <v>63.064295485636116</v>
      </c>
      <c r="AA170" s="30">
        <f t="shared" si="62"/>
        <v>27.547738693467338</v>
      </c>
      <c r="AB170" s="32">
        <f t="shared" si="63"/>
        <v>0.9344318181818182</v>
      </c>
      <c r="AC170" s="32" t="e">
        <f t="shared" si="64"/>
        <v>#DIV/0!</v>
      </c>
      <c r="AD170" s="5"/>
      <c r="AE170" s="59">
        <f t="shared" si="65"/>
        <v>421.69230769230768</v>
      </c>
      <c r="AF170" s="59">
        <f t="shared" si="66"/>
        <v>225.2876712328767</v>
      </c>
      <c r="AG170" s="59">
        <f t="shared" si="67"/>
        <v>3289.2</v>
      </c>
      <c r="AH170" s="1"/>
      <c r="AI170" s="1"/>
      <c r="AJ170" s="1"/>
      <c r="AK170" s="1"/>
    </row>
    <row r="171" spans="1:37" s="3" customFormat="1" ht="45" x14ac:dyDescent="0.2">
      <c r="A171" s="25" t="s">
        <v>509</v>
      </c>
      <c r="B171" s="25" t="s">
        <v>141</v>
      </c>
      <c r="C171" s="25" t="s">
        <v>309</v>
      </c>
      <c r="D171" s="25" t="s">
        <v>510</v>
      </c>
      <c r="E171" s="25" t="s">
        <v>9</v>
      </c>
      <c r="F171" s="25" t="s">
        <v>327</v>
      </c>
      <c r="G171" s="25" t="s">
        <v>506</v>
      </c>
      <c r="H171" s="25" t="s">
        <v>511</v>
      </c>
      <c r="I171" s="106">
        <v>700</v>
      </c>
      <c r="J171" s="106">
        <v>21400</v>
      </c>
      <c r="K171" s="106">
        <v>19900</v>
      </c>
      <c r="L171" s="25"/>
      <c r="M171" s="25">
        <v>0</v>
      </c>
      <c r="N171" s="25" t="s">
        <v>729</v>
      </c>
      <c r="O171" s="106">
        <v>15400</v>
      </c>
      <c r="P171" s="25">
        <v>21</v>
      </c>
      <c r="Q171" s="25">
        <v>480</v>
      </c>
      <c r="R171" s="25">
        <v>2</v>
      </c>
      <c r="S171" s="25">
        <v>6</v>
      </c>
      <c r="T171" s="106">
        <v>61261.5</v>
      </c>
      <c r="U171" s="25">
        <v>0</v>
      </c>
      <c r="V171" s="25">
        <v>673.25</v>
      </c>
      <c r="W171" s="25">
        <v>15.5</v>
      </c>
      <c r="X171" s="25">
        <v>540.75</v>
      </c>
      <c r="Y171" s="25">
        <v>580</v>
      </c>
      <c r="Z171" s="20">
        <f t="shared" si="68"/>
        <v>86.460980036297642</v>
      </c>
      <c r="AA171" s="30">
        <f t="shared" si="62"/>
        <v>87.516428571428577</v>
      </c>
      <c r="AB171" s="32">
        <f t="shared" si="63"/>
        <v>3.078467336683417</v>
      </c>
      <c r="AC171" s="32">
        <f t="shared" si="64"/>
        <v>3.9780194805194804</v>
      </c>
      <c r="AD171" s="5"/>
      <c r="AE171" s="59">
        <f t="shared" si="65"/>
        <v>2917.2142857142858</v>
      </c>
      <c r="AF171" s="59">
        <f t="shared" si="66"/>
        <v>127.628125</v>
      </c>
      <c r="AG171" s="59">
        <f t="shared" si="67"/>
        <v>10210.25</v>
      </c>
      <c r="AH171" s="1"/>
      <c r="AI171" s="1"/>
      <c r="AJ171" s="1"/>
      <c r="AK171" s="1"/>
    </row>
    <row r="172" spans="1:37" s="3" customFormat="1" ht="15" x14ac:dyDescent="0.2">
      <c r="A172" s="25" t="s">
        <v>275</v>
      </c>
      <c r="B172" s="25" t="s">
        <v>141</v>
      </c>
      <c r="C172" s="25" t="s">
        <v>272</v>
      </c>
      <c r="D172" s="25" t="s">
        <v>276</v>
      </c>
      <c r="E172" s="25" t="s">
        <v>146</v>
      </c>
      <c r="F172" s="25" t="s">
        <v>274</v>
      </c>
      <c r="G172" s="25" t="s">
        <v>497</v>
      </c>
      <c r="H172" s="25" t="s">
        <v>417</v>
      </c>
      <c r="I172" s="106">
        <v>75</v>
      </c>
      <c r="J172" s="106">
        <v>6800</v>
      </c>
      <c r="K172" s="106">
        <v>3100</v>
      </c>
      <c r="L172" s="25"/>
      <c r="M172" s="25">
        <v>0</v>
      </c>
      <c r="N172" s="25" t="s">
        <v>729</v>
      </c>
      <c r="O172" s="106">
        <v>0</v>
      </c>
      <c r="P172" s="25">
        <v>12</v>
      </c>
      <c r="Q172" s="25">
        <v>23</v>
      </c>
      <c r="R172" s="25">
        <v>5</v>
      </c>
      <c r="S172" s="25">
        <v>4</v>
      </c>
      <c r="T172" s="106">
        <v>10376</v>
      </c>
      <c r="U172" s="25">
        <v>0</v>
      </c>
      <c r="V172" s="25">
        <v>113</v>
      </c>
      <c r="W172" s="25" t="s">
        <v>520</v>
      </c>
      <c r="X172" s="25">
        <v>21.75</v>
      </c>
      <c r="Y172" s="25">
        <v>55</v>
      </c>
      <c r="Z172" s="20">
        <f t="shared" si="68"/>
        <v>51.36268343815513</v>
      </c>
      <c r="AA172" s="30">
        <f t="shared" si="62"/>
        <v>138.34666666666666</v>
      </c>
      <c r="AB172" s="32">
        <f t="shared" si="63"/>
        <v>3.3470967741935485</v>
      </c>
      <c r="AC172" s="32" t="e">
        <f t="shared" si="64"/>
        <v>#DIV/0!</v>
      </c>
      <c r="AD172" s="5"/>
      <c r="AE172" s="59">
        <f t="shared" si="65"/>
        <v>864.66666666666663</v>
      </c>
      <c r="AF172" s="59">
        <f t="shared" si="66"/>
        <v>451.13043478260869</v>
      </c>
      <c r="AG172" s="59">
        <f t="shared" si="67"/>
        <v>2594</v>
      </c>
      <c r="AH172" s="1"/>
      <c r="AI172" s="1"/>
      <c r="AJ172" s="1"/>
      <c r="AK172" s="1"/>
    </row>
    <row r="173" spans="1:37" s="3" customFormat="1" ht="45" x14ac:dyDescent="0.2">
      <c r="A173" s="25" t="s">
        <v>308</v>
      </c>
      <c r="B173" s="25" t="s">
        <v>141</v>
      </c>
      <c r="C173" s="25" t="s">
        <v>309</v>
      </c>
      <c r="D173" s="25" t="s">
        <v>310</v>
      </c>
      <c r="E173" s="25" t="s">
        <v>9</v>
      </c>
      <c r="F173" s="25" t="s">
        <v>311</v>
      </c>
      <c r="G173" s="25" t="s">
        <v>497</v>
      </c>
      <c r="H173" s="25" t="s">
        <v>760</v>
      </c>
      <c r="I173" s="106">
        <v>994</v>
      </c>
      <c r="J173" s="106">
        <v>26700</v>
      </c>
      <c r="K173" s="106">
        <v>25700</v>
      </c>
      <c r="L173" s="25"/>
      <c r="M173" s="25">
        <v>30</v>
      </c>
      <c r="N173" s="25" t="s">
        <v>761</v>
      </c>
      <c r="O173" s="106">
        <v>0</v>
      </c>
      <c r="P173" s="25">
        <v>60</v>
      </c>
      <c r="Q173" s="25">
        <v>146</v>
      </c>
      <c r="R173" s="25">
        <v>2</v>
      </c>
      <c r="S173" s="25">
        <v>5</v>
      </c>
      <c r="T173" s="106">
        <v>34423</v>
      </c>
      <c r="U173" s="25">
        <v>0</v>
      </c>
      <c r="V173" s="25">
        <v>348.25</v>
      </c>
      <c r="W173" s="25">
        <v>94.5</v>
      </c>
      <c r="X173" s="25">
        <v>175.5</v>
      </c>
      <c r="Y173" s="25">
        <v>220</v>
      </c>
      <c r="Z173" s="20">
        <f t="shared" si="68"/>
        <v>71.033314511575384</v>
      </c>
      <c r="AA173" s="30">
        <f t="shared" si="62"/>
        <v>34.6307847082495</v>
      </c>
      <c r="AB173" s="32">
        <f t="shared" si="63"/>
        <v>1.3394163424124514</v>
      </c>
      <c r="AC173" s="32" t="e">
        <f t="shared" si="64"/>
        <v>#DIV/0!</v>
      </c>
      <c r="AD173" s="5"/>
      <c r="AE173" s="59">
        <f t="shared" si="65"/>
        <v>573.7166666666667</v>
      </c>
      <c r="AF173" s="59">
        <f t="shared" si="66"/>
        <v>235.77397260273972</v>
      </c>
      <c r="AG173" s="59">
        <f t="shared" si="67"/>
        <v>6884.6</v>
      </c>
      <c r="AH173" s="1"/>
      <c r="AI173" s="1"/>
      <c r="AJ173" s="1"/>
      <c r="AK173" s="1"/>
    </row>
    <row r="174" spans="1:37" s="3" customFormat="1" ht="30" x14ac:dyDescent="0.2">
      <c r="A174" s="25" t="s">
        <v>271</v>
      </c>
      <c r="B174" s="25" t="s">
        <v>141</v>
      </c>
      <c r="C174" s="25" t="s">
        <v>272</v>
      </c>
      <c r="D174" s="25" t="s">
        <v>273</v>
      </c>
      <c r="E174" s="25" t="s">
        <v>146</v>
      </c>
      <c r="F174" s="25" t="s">
        <v>274</v>
      </c>
      <c r="G174" s="25" t="s">
        <v>497</v>
      </c>
      <c r="H174" s="25" t="s">
        <v>416</v>
      </c>
      <c r="I174" s="106">
        <v>3253</v>
      </c>
      <c r="J174" s="106"/>
      <c r="K174" s="106">
        <v>0</v>
      </c>
      <c r="L174" s="25"/>
      <c r="M174" s="25"/>
      <c r="N174" s="25" t="s">
        <v>432</v>
      </c>
      <c r="O174" s="106">
        <v>0</v>
      </c>
      <c r="P174" s="25">
        <v>0</v>
      </c>
      <c r="Q174" s="25">
        <v>0</v>
      </c>
      <c r="R174" s="25">
        <v>0</v>
      </c>
      <c r="S174" s="25">
        <v>0</v>
      </c>
      <c r="T174" s="106">
        <v>4320</v>
      </c>
      <c r="U174" s="25">
        <v>0</v>
      </c>
      <c r="V174" s="25">
        <v>47.75</v>
      </c>
      <c r="W174" s="25">
        <v>0</v>
      </c>
      <c r="X174" s="25">
        <v>0</v>
      </c>
      <c r="Y174" s="25">
        <v>0</v>
      </c>
      <c r="Z174" s="20">
        <f>(Y174+W174)/(V174+W174)*100</f>
        <v>0</v>
      </c>
      <c r="AA174" s="30">
        <f>T174/I174</f>
        <v>1.3280049185367353</v>
      </c>
      <c r="AB174" s="32" t="e">
        <f>T174/K174</f>
        <v>#DIV/0!</v>
      </c>
      <c r="AC174" s="32" t="e">
        <f>T174/O174</f>
        <v>#DIV/0!</v>
      </c>
      <c r="AD174" s="5"/>
      <c r="AE174" s="59" t="e">
        <f>T174/P174</f>
        <v>#DIV/0!</v>
      </c>
      <c r="AF174" s="59" t="e">
        <f>T174/Q174</f>
        <v>#DIV/0!</v>
      </c>
      <c r="AG174" s="59" t="e">
        <f>T174/S174</f>
        <v>#DIV/0!</v>
      </c>
      <c r="AH174" s="1"/>
      <c r="AI174" s="1"/>
      <c r="AJ174" s="1"/>
      <c r="AK174" s="1"/>
    </row>
    <row r="175" spans="1:37" s="3" customFormat="1" ht="45" x14ac:dyDescent="0.2">
      <c r="A175" s="25" t="s">
        <v>324</v>
      </c>
      <c r="B175" s="25" t="s">
        <v>141</v>
      </c>
      <c r="C175" s="25" t="s">
        <v>309</v>
      </c>
      <c r="D175" s="25" t="s">
        <v>325</v>
      </c>
      <c r="E175" s="25" t="s">
        <v>9</v>
      </c>
      <c r="F175" s="25" t="s">
        <v>326</v>
      </c>
      <c r="G175" s="25" t="s">
        <v>497</v>
      </c>
      <c r="H175" s="25" t="s">
        <v>431</v>
      </c>
      <c r="I175" s="106">
        <v>1444</v>
      </c>
      <c r="J175" s="106"/>
      <c r="K175" s="106">
        <v>0</v>
      </c>
      <c r="L175" s="25"/>
      <c r="M175" s="25"/>
      <c r="N175" s="25" t="s">
        <v>432</v>
      </c>
      <c r="O175" s="106">
        <v>0</v>
      </c>
      <c r="P175" s="25">
        <v>0</v>
      </c>
      <c r="Q175" s="25">
        <v>0</v>
      </c>
      <c r="R175" s="25">
        <v>0</v>
      </c>
      <c r="S175" s="25">
        <v>0</v>
      </c>
      <c r="T175" s="106">
        <v>1485</v>
      </c>
      <c r="U175" s="25">
        <v>0</v>
      </c>
      <c r="V175" s="25">
        <v>16.75</v>
      </c>
      <c r="W175" s="25">
        <v>0</v>
      </c>
      <c r="X175" s="25">
        <v>0</v>
      </c>
      <c r="Y175" s="25">
        <v>0</v>
      </c>
      <c r="Z175" s="20">
        <f>(Y175+W175)/(V175+W175)*100</f>
        <v>0</v>
      </c>
      <c r="AA175" s="30">
        <f>T175/I175</f>
        <v>1.0283933518005539</v>
      </c>
      <c r="AB175" s="32" t="e">
        <f>T175/K175</f>
        <v>#DIV/0!</v>
      </c>
      <c r="AC175" s="32" t="e">
        <f>T175/O175</f>
        <v>#DIV/0!</v>
      </c>
      <c r="AD175" s="5"/>
      <c r="AE175" s="59" t="e">
        <f>T175/P175</f>
        <v>#DIV/0!</v>
      </c>
      <c r="AF175" s="59" t="e">
        <f>T175/Q175</f>
        <v>#DIV/0!</v>
      </c>
      <c r="AG175" s="59" t="e">
        <f>T175/S175</f>
        <v>#DIV/0!</v>
      </c>
      <c r="AH175" s="1"/>
      <c r="AI175" s="1"/>
      <c r="AJ175" s="1"/>
      <c r="AK175" s="1"/>
    </row>
    <row r="176" spans="1:37" s="3" customFormat="1" ht="15" x14ac:dyDescent="0.2">
      <c r="A176" s="25" t="s">
        <v>113</v>
      </c>
      <c r="B176" s="25" t="s">
        <v>83</v>
      </c>
      <c r="C176" s="25" t="s">
        <v>84</v>
      </c>
      <c r="D176" s="25" t="s">
        <v>114</v>
      </c>
      <c r="E176" s="25" t="s">
        <v>9</v>
      </c>
      <c r="F176" s="25" t="s">
        <v>115</v>
      </c>
      <c r="G176" s="25" t="s">
        <v>497</v>
      </c>
      <c r="H176" s="25" t="s">
        <v>439</v>
      </c>
      <c r="I176" s="106">
        <v>6091</v>
      </c>
      <c r="J176" s="106" t="s">
        <v>751</v>
      </c>
      <c r="K176" s="106" t="s">
        <v>751</v>
      </c>
      <c r="L176" s="25" t="s">
        <v>751</v>
      </c>
      <c r="M176" s="25" t="s">
        <v>751</v>
      </c>
      <c r="N176" s="25" t="s">
        <v>440</v>
      </c>
      <c r="O176" s="106" t="s">
        <v>751</v>
      </c>
      <c r="P176" s="25" t="s">
        <v>751</v>
      </c>
      <c r="Q176" s="25" t="s">
        <v>751</v>
      </c>
      <c r="R176" s="25">
        <v>7</v>
      </c>
      <c r="S176" s="25">
        <v>0</v>
      </c>
      <c r="T176" s="106">
        <v>28710</v>
      </c>
      <c r="U176" s="25">
        <v>6240</v>
      </c>
      <c r="V176" s="25">
        <v>424</v>
      </c>
      <c r="W176" s="25">
        <v>0</v>
      </c>
      <c r="X176" s="25">
        <v>203.75</v>
      </c>
      <c r="Y176" s="25">
        <v>254</v>
      </c>
      <c r="Z176" s="20">
        <f>(Y176+W176)/(V176+W176)*100</f>
        <v>59.905660377358494</v>
      </c>
      <c r="AA176" s="30">
        <f>T176/I176</f>
        <v>4.7135117386307668</v>
      </c>
      <c r="AB176" s="32" t="e">
        <f>T176/K176</f>
        <v>#VALUE!</v>
      </c>
      <c r="AC176" s="32" t="e">
        <f>T176/O176</f>
        <v>#VALUE!</v>
      </c>
      <c r="AD176" s="5"/>
      <c r="AE176" s="59" t="e">
        <f>T176/P176</f>
        <v>#VALUE!</v>
      </c>
      <c r="AF176" s="59" t="e">
        <f>T176/Q176</f>
        <v>#VALUE!</v>
      </c>
      <c r="AG176" s="59" t="e">
        <f>T176/S176</f>
        <v>#DIV/0!</v>
      </c>
      <c r="AH176" s="1"/>
      <c r="AI176" s="1"/>
      <c r="AJ176" s="1"/>
      <c r="AK176" s="1"/>
    </row>
    <row r="177" spans="1:37" s="3" customFormat="1" ht="15" x14ac:dyDescent="0.2">
      <c r="A177" s="29"/>
      <c r="B177" s="29"/>
      <c r="C177" s="29"/>
      <c r="D177" s="29"/>
      <c r="E177" s="29"/>
      <c r="F177" s="29"/>
      <c r="G177" s="29"/>
      <c r="H177" s="46"/>
      <c r="I177" s="134"/>
      <c r="J177" s="134"/>
      <c r="K177" s="134"/>
      <c r="L177" s="46"/>
      <c r="M177" s="46"/>
      <c r="N177" s="46"/>
      <c r="O177" s="134"/>
      <c r="P177" s="46"/>
      <c r="Q177" s="46"/>
      <c r="R177" s="46"/>
      <c r="S177" s="46"/>
      <c r="T177" s="134"/>
      <c r="U177" s="46"/>
      <c r="V177" s="46"/>
      <c r="W177" s="46"/>
      <c r="X177" s="46"/>
      <c r="Y177" s="46"/>
      <c r="Z177" s="20"/>
      <c r="AA177" s="30"/>
      <c r="AB177" s="32"/>
      <c r="AC177" s="32"/>
      <c r="AD177" s="5"/>
      <c r="AE177" s="59"/>
      <c r="AF177" s="59"/>
      <c r="AG177" s="59"/>
      <c r="AH177" s="1"/>
      <c r="AI177" s="1"/>
      <c r="AJ177" s="1"/>
      <c r="AK177" s="1"/>
    </row>
    <row r="178" spans="1:37" s="3" customFormat="1" ht="18" x14ac:dyDescent="0.2">
      <c r="A178" s="29"/>
      <c r="B178" s="29"/>
      <c r="C178" s="29"/>
      <c r="D178" s="29"/>
      <c r="E178" s="47" t="s">
        <v>814</v>
      </c>
      <c r="F178" s="47"/>
      <c r="G178" s="29"/>
      <c r="H178" s="46"/>
      <c r="I178" s="135">
        <f>SUM(I166:I173)</f>
        <v>4480</v>
      </c>
      <c r="J178" s="135">
        <f t="shared" ref="J178:Y178" si="69">SUM(J166:J173)</f>
        <v>170200</v>
      </c>
      <c r="K178" s="135">
        <f t="shared" si="69"/>
        <v>150000</v>
      </c>
      <c r="L178" s="135"/>
      <c r="M178" s="135"/>
      <c r="N178" s="135"/>
      <c r="O178" s="135">
        <f t="shared" si="69"/>
        <v>15400</v>
      </c>
      <c r="P178" s="135">
        <f t="shared" si="69"/>
        <v>378</v>
      </c>
      <c r="Q178" s="135">
        <f t="shared" si="69"/>
        <v>1480</v>
      </c>
      <c r="R178" s="135">
        <f t="shared" si="69"/>
        <v>28</v>
      </c>
      <c r="S178" s="135">
        <f t="shared" si="69"/>
        <v>53</v>
      </c>
      <c r="T178" s="135">
        <f t="shared" si="69"/>
        <v>203771.5</v>
      </c>
      <c r="U178" s="135">
        <f t="shared" si="69"/>
        <v>0</v>
      </c>
      <c r="V178" s="135">
        <f t="shared" si="69"/>
        <v>2191.5</v>
      </c>
      <c r="W178" s="135">
        <f t="shared" si="69"/>
        <v>110</v>
      </c>
      <c r="X178" s="135">
        <f t="shared" si="69"/>
        <v>1166</v>
      </c>
      <c r="Y178" s="135">
        <f t="shared" si="69"/>
        <v>1519.25</v>
      </c>
      <c r="Z178" s="20"/>
      <c r="AA178" s="30"/>
      <c r="AB178" s="32"/>
      <c r="AC178" s="32"/>
      <c r="AD178" s="5"/>
      <c r="AE178" s="59"/>
      <c r="AF178" s="59"/>
      <c r="AG178" s="59"/>
      <c r="AH178" s="1"/>
      <c r="AI178" s="1"/>
      <c r="AJ178" s="1"/>
      <c r="AK178" s="1"/>
    </row>
    <row r="179" spans="1:37" s="3" customFormat="1" ht="24" customHeight="1" x14ac:dyDescent="0.2">
      <c r="A179" s="29"/>
      <c r="B179" s="29"/>
      <c r="C179" s="29"/>
      <c r="D179" s="29"/>
      <c r="E179" s="29"/>
      <c r="F179" s="39" t="s">
        <v>815</v>
      </c>
      <c r="G179" s="29"/>
      <c r="H179" s="36"/>
      <c r="I179" s="135">
        <f>SUM(I166:I176)</f>
        <v>15268</v>
      </c>
      <c r="J179" s="135">
        <f t="shared" ref="J179:K179" si="70">SUM(J166:J176)</f>
        <v>170200</v>
      </c>
      <c r="K179" s="135">
        <f t="shared" si="70"/>
        <v>150000</v>
      </c>
      <c r="L179" s="60"/>
      <c r="M179" s="60"/>
      <c r="N179" s="60"/>
      <c r="O179" s="135">
        <f t="shared" ref="O179:U179" si="71">SUM(O166:O176)</f>
        <v>15400</v>
      </c>
      <c r="P179" s="60">
        <f t="shared" si="71"/>
        <v>378</v>
      </c>
      <c r="Q179" s="60">
        <f t="shared" si="71"/>
        <v>1480</v>
      </c>
      <c r="R179" s="60">
        <f t="shared" si="71"/>
        <v>35</v>
      </c>
      <c r="S179" s="60">
        <f t="shared" si="71"/>
        <v>53</v>
      </c>
      <c r="T179" s="135">
        <f t="shared" si="71"/>
        <v>238286.5</v>
      </c>
      <c r="U179" s="60">
        <f t="shared" si="71"/>
        <v>6240</v>
      </c>
      <c r="V179" s="60">
        <f>SUM(V166:V173)</f>
        <v>2191.5</v>
      </c>
      <c r="W179" s="60">
        <f t="shared" ref="W179:Y179" si="72">SUM(W166:W173)</f>
        <v>110</v>
      </c>
      <c r="X179" s="60">
        <f t="shared" si="72"/>
        <v>1166</v>
      </c>
      <c r="Y179" s="60">
        <f t="shared" si="72"/>
        <v>1519.25</v>
      </c>
      <c r="Z179" s="68">
        <f>(Y179+W179)/(V179+W179)*100</f>
        <v>70.790788616119926</v>
      </c>
      <c r="AA179" s="77">
        <f>T179/I179</f>
        <v>15.606922976159288</v>
      </c>
      <c r="AB179" s="73">
        <f>T179/K179</f>
        <v>1.5885766666666667</v>
      </c>
      <c r="AC179" s="73">
        <f>T179/O179</f>
        <v>15.473149350649351</v>
      </c>
      <c r="AD179" s="11"/>
      <c r="AE179" s="80">
        <f>T179/P179</f>
        <v>630.38756613756618</v>
      </c>
      <c r="AF179" s="80">
        <f>T179/Q179</f>
        <v>161.00439189189188</v>
      </c>
      <c r="AG179" s="80">
        <f>T179/S179</f>
        <v>4495.9716981132078</v>
      </c>
      <c r="AH179" s="1"/>
      <c r="AI179" s="1"/>
      <c r="AJ179" s="1"/>
      <c r="AK179" s="1"/>
    </row>
    <row r="180" spans="1:37" s="3" customFormat="1" ht="23.25" customHeight="1" x14ac:dyDescent="0.2">
      <c r="A180" s="29"/>
      <c r="B180" s="29"/>
      <c r="C180" s="29"/>
      <c r="D180" s="29"/>
      <c r="E180" s="29"/>
      <c r="F180" s="29"/>
      <c r="G180" s="29"/>
      <c r="H180" s="37" t="s">
        <v>782</v>
      </c>
      <c r="I180" s="136"/>
      <c r="J180" s="136"/>
      <c r="K180" s="136"/>
      <c r="L180" s="61"/>
      <c r="M180" s="61"/>
      <c r="N180" s="61"/>
      <c r="O180" s="136"/>
      <c r="P180" s="61"/>
      <c r="Q180" s="61"/>
      <c r="R180" s="61"/>
      <c r="S180" s="61"/>
      <c r="T180" s="136"/>
      <c r="U180" s="61"/>
      <c r="V180" s="61"/>
      <c r="W180" s="61"/>
      <c r="X180" s="61"/>
      <c r="Y180" s="61"/>
      <c r="Z180" s="20"/>
      <c r="AA180" s="30"/>
      <c r="AB180" s="32"/>
      <c r="AC180" s="32"/>
      <c r="AD180" s="5"/>
      <c r="AE180" s="59"/>
      <c r="AF180" s="59"/>
      <c r="AG180" s="59"/>
      <c r="AH180" s="1"/>
      <c r="AI180" s="1"/>
      <c r="AJ180" s="1"/>
      <c r="AK180" s="1"/>
    </row>
    <row r="181" spans="1:37" s="3" customFormat="1" ht="31.5" customHeight="1" x14ac:dyDescent="0.2">
      <c r="A181" s="29"/>
      <c r="B181" s="29"/>
      <c r="C181" s="29"/>
      <c r="D181" s="29"/>
      <c r="E181" s="29"/>
      <c r="F181" s="29"/>
      <c r="G181" s="29"/>
      <c r="H181" s="62"/>
      <c r="I181" s="136"/>
      <c r="J181" s="136"/>
      <c r="K181" s="136"/>
      <c r="L181" s="61"/>
      <c r="M181" s="61"/>
      <c r="N181" s="61"/>
      <c r="O181" s="136"/>
      <c r="P181" s="61"/>
      <c r="Q181" s="61"/>
      <c r="R181" s="61"/>
      <c r="S181" s="61"/>
      <c r="T181" s="141" t="s">
        <v>801</v>
      </c>
      <c r="U181" s="25">
        <f>SUM(V166:V176,W166:W176)</f>
        <v>2790</v>
      </c>
      <c r="V181" s="61"/>
      <c r="W181" s="61"/>
      <c r="X181" s="40" t="s">
        <v>800</v>
      </c>
      <c r="Y181" s="84" t="s">
        <v>744</v>
      </c>
      <c r="Z181" s="69">
        <f>(Y178+W178)/(V178+W178)*100</f>
        <v>70.790788616119926</v>
      </c>
      <c r="AA181" s="150">
        <f>T178/I178</f>
        <v>45.484709821428574</v>
      </c>
      <c r="AB181" s="151">
        <f>T178/K178</f>
        <v>1.3584766666666668</v>
      </c>
      <c r="AC181" s="151">
        <f>T178/O178</f>
        <v>13.231915584415585</v>
      </c>
      <c r="AD181" s="4"/>
      <c r="AE181" s="152">
        <f>T178/P178</f>
        <v>539.07804232804233</v>
      </c>
      <c r="AF181" s="152">
        <f>T178/Q178</f>
        <v>137.68344594594595</v>
      </c>
      <c r="AG181" s="152">
        <f>T178/S178</f>
        <v>3844.7452830188681</v>
      </c>
      <c r="AH181" s="1"/>
      <c r="AI181" s="1"/>
      <c r="AJ181" s="1"/>
      <c r="AK181" s="1"/>
    </row>
    <row r="182" spans="1:37" s="3" customFormat="1" ht="45.75" customHeight="1" x14ac:dyDescent="0.2">
      <c r="A182" s="29"/>
      <c r="B182" s="29"/>
      <c r="C182" s="29"/>
      <c r="D182" s="29"/>
      <c r="E182" s="29"/>
      <c r="F182" s="29"/>
      <c r="G182" s="29"/>
      <c r="H182" s="62"/>
      <c r="I182" s="136"/>
      <c r="J182" s="136"/>
      <c r="K182" s="136"/>
      <c r="L182" s="61"/>
      <c r="M182" s="61"/>
      <c r="N182" s="61"/>
      <c r="O182" s="136"/>
      <c r="P182" s="61"/>
      <c r="Q182" s="61"/>
      <c r="R182" s="61"/>
      <c r="S182" s="61"/>
      <c r="T182" s="127" t="s">
        <v>806</v>
      </c>
      <c r="U182" s="25">
        <f>SUM(Y166:Y176,W166:W176)</f>
        <v>1883.25</v>
      </c>
      <c r="V182" s="61"/>
      <c r="W182" s="61"/>
      <c r="X182" s="36"/>
      <c r="Y182" s="84" t="s">
        <v>745</v>
      </c>
      <c r="Z182" s="19">
        <f>_xlfn.STDEV.S(Z166:Z173)</f>
        <v>22.274332036864525</v>
      </c>
      <c r="AA182" s="19">
        <f t="shared" ref="AA182:AF182" si="73">_xlfn.STDEV.S(AA166:AA173)</f>
        <v>37.56501482396564</v>
      </c>
      <c r="AB182" s="31">
        <f t="shared" si="73"/>
        <v>0.9967356256610771</v>
      </c>
      <c r="AC182" s="31" t="e">
        <f>_xlfn.STDEV.S(AC171)</f>
        <v>#DIV/0!</v>
      </c>
      <c r="AD182" s="4"/>
      <c r="AE182" s="25">
        <f t="shared" si="73"/>
        <v>900.16032851227226</v>
      </c>
      <c r="AF182" s="25">
        <f t="shared" si="73"/>
        <v>120.11591892754623</v>
      </c>
      <c r="AG182" s="25">
        <f>_xlfn.STDEV.S(AG167:AG173)</f>
        <v>3033.4832258729816</v>
      </c>
      <c r="AH182" s="1"/>
      <c r="AI182" s="1"/>
      <c r="AJ182" s="1"/>
      <c r="AK182" s="1"/>
    </row>
    <row r="183" spans="1:37" s="3" customFormat="1" ht="18" x14ac:dyDescent="0.2">
      <c r="A183" s="29"/>
      <c r="B183" s="29"/>
      <c r="C183" s="29"/>
      <c r="D183" s="29"/>
      <c r="E183" s="29"/>
      <c r="F183" s="29"/>
      <c r="G183" s="29"/>
      <c r="H183" s="46"/>
      <c r="I183" s="134"/>
      <c r="J183" s="134"/>
      <c r="K183" s="134"/>
      <c r="L183" s="46"/>
      <c r="M183" s="46"/>
      <c r="N183" s="46"/>
      <c r="O183" s="134"/>
      <c r="P183" s="46"/>
      <c r="Q183" s="46"/>
      <c r="R183" s="46"/>
      <c r="S183" s="46"/>
      <c r="T183" s="134"/>
      <c r="U183" s="46"/>
      <c r="V183" s="46"/>
      <c r="W183" s="46"/>
      <c r="X183" s="41"/>
      <c r="Y183" s="85" t="s">
        <v>746</v>
      </c>
      <c r="Z183" s="19">
        <f>MIN(Z166:Z173)</f>
        <v>10.256410256410255</v>
      </c>
      <c r="AA183" s="19">
        <f t="shared" ref="AA183:AF183" si="74">MIN(AA166:AA173)</f>
        <v>27.547738693467338</v>
      </c>
      <c r="AB183" s="31">
        <f t="shared" si="74"/>
        <v>0.87708571428571425</v>
      </c>
      <c r="AC183" s="31">
        <f>MIN(AC171)</f>
        <v>3.9780194805194804</v>
      </c>
      <c r="AD183" s="4"/>
      <c r="AE183" s="25">
        <f t="shared" si="74"/>
        <v>194.60273972602741</v>
      </c>
      <c r="AF183" s="25">
        <f t="shared" si="74"/>
        <v>78.486187845303874</v>
      </c>
      <c r="AG183" s="25">
        <f>MIN(AG167:AG173)</f>
        <v>1918.625</v>
      </c>
      <c r="AH183" s="1"/>
      <c r="AI183" s="1"/>
      <c r="AJ183" s="1"/>
      <c r="AK183" s="1"/>
    </row>
    <row r="184" spans="1:37" s="3" customFormat="1" ht="18" x14ac:dyDescent="0.2">
      <c r="A184" s="29"/>
      <c r="B184" s="29"/>
      <c r="C184" s="29"/>
      <c r="D184" s="29"/>
      <c r="E184" s="29"/>
      <c r="F184" s="29"/>
      <c r="G184" s="29"/>
      <c r="H184" s="46"/>
      <c r="I184" s="134"/>
      <c r="J184" s="134"/>
      <c r="K184" s="134"/>
      <c r="L184" s="46"/>
      <c r="M184" s="46"/>
      <c r="N184" s="46"/>
      <c r="O184" s="134"/>
      <c r="P184" s="46"/>
      <c r="Q184" s="46"/>
      <c r="R184" s="46"/>
      <c r="S184" s="46"/>
      <c r="T184" s="134"/>
      <c r="U184" s="46"/>
      <c r="V184" s="46"/>
      <c r="W184" s="46"/>
      <c r="X184" s="42"/>
      <c r="Y184" s="86" t="s">
        <v>747</v>
      </c>
      <c r="Z184" s="19">
        <f>MAX(Z166:Z173)</f>
        <v>86.460980036297642</v>
      </c>
      <c r="AA184" s="19">
        <f t="shared" ref="AA184:AF184" si="75">MAX(AA166:AA173)</f>
        <v>138.34666666666666</v>
      </c>
      <c r="AB184" s="31">
        <f t="shared" si="75"/>
        <v>3.3470967741935485</v>
      </c>
      <c r="AC184" s="31">
        <f>MAX(AC171)</f>
        <v>3.9780194805194804</v>
      </c>
      <c r="AD184" s="4"/>
      <c r="AE184" s="25">
        <f t="shared" si="75"/>
        <v>2917.2142857142858</v>
      </c>
      <c r="AF184" s="25">
        <f t="shared" si="75"/>
        <v>451.13043478260869</v>
      </c>
      <c r="AG184" s="25">
        <f>MAX(AG167:AG173)</f>
        <v>10210.25</v>
      </c>
      <c r="AH184" s="1"/>
      <c r="AI184" s="1"/>
      <c r="AJ184" s="1"/>
      <c r="AK184" s="1"/>
    </row>
    <row r="185" spans="1:37" s="3" customFormat="1" ht="15" x14ac:dyDescent="0.2">
      <c r="A185" s="29"/>
      <c r="B185" s="29"/>
      <c r="C185" s="29"/>
      <c r="D185" s="29"/>
      <c r="E185" s="29"/>
      <c r="F185" s="29"/>
      <c r="G185" s="29"/>
      <c r="H185" s="46"/>
      <c r="I185" s="134"/>
      <c r="J185" s="134"/>
      <c r="K185" s="134"/>
      <c r="L185" s="46"/>
      <c r="M185" s="46"/>
      <c r="N185" s="46"/>
      <c r="O185" s="134"/>
      <c r="P185" s="46"/>
      <c r="Q185" s="46"/>
      <c r="R185" s="46"/>
      <c r="S185" s="46"/>
      <c r="T185" s="134"/>
      <c r="U185" s="46"/>
      <c r="V185" s="46"/>
      <c r="W185" s="46"/>
      <c r="X185" s="46"/>
      <c r="Y185" s="46"/>
      <c r="Z185" s="20"/>
      <c r="AA185" s="70"/>
      <c r="AB185" s="75"/>
      <c r="AC185" s="75"/>
      <c r="AD185" s="1"/>
      <c r="AE185" s="82"/>
      <c r="AF185" s="82"/>
      <c r="AG185" s="82"/>
      <c r="AH185" s="1"/>
      <c r="AI185" s="1"/>
      <c r="AJ185" s="1"/>
      <c r="AK185" s="1"/>
    </row>
    <row r="186" spans="1:37" s="3" customFormat="1" ht="15" x14ac:dyDescent="0.2">
      <c r="A186" s="29"/>
      <c r="B186" s="29"/>
      <c r="C186" s="29"/>
      <c r="D186" s="29"/>
      <c r="E186" s="29"/>
      <c r="F186" s="29"/>
      <c r="G186" s="29"/>
      <c r="H186" s="46"/>
      <c r="I186" s="134"/>
      <c r="J186" s="134"/>
      <c r="K186" s="134"/>
      <c r="L186" s="46"/>
      <c r="M186" s="46"/>
      <c r="N186" s="46"/>
      <c r="O186" s="134"/>
      <c r="P186" s="46"/>
      <c r="Q186" s="46"/>
      <c r="R186" s="46"/>
      <c r="S186" s="46"/>
      <c r="T186" s="134"/>
      <c r="U186" s="46"/>
      <c r="V186" s="46"/>
      <c r="W186" s="46"/>
      <c r="X186" s="46"/>
      <c r="Y186" s="46"/>
      <c r="Z186" s="20"/>
      <c r="AA186" s="70"/>
      <c r="AB186" s="75"/>
      <c r="AC186" s="75"/>
      <c r="AD186" s="1"/>
      <c r="AE186" s="82"/>
      <c r="AF186" s="82"/>
      <c r="AG186" s="82"/>
      <c r="AH186" s="1"/>
      <c r="AI186" s="1"/>
      <c r="AJ186" s="1"/>
      <c r="AK186" s="1"/>
    </row>
    <row r="187" spans="1:37" s="3" customFormat="1" ht="34.5" x14ac:dyDescent="0.2">
      <c r="A187" s="29"/>
      <c r="B187" s="63" t="s">
        <v>699</v>
      </c>
      <c r="C187" s="29"/>
      <c r="D187" s="29"/>
      <c r="E187" s="29"/>
      <c r="F187" s="29"/>
      <c r="G187" s="29"/>
      <c r="H187" s="46"/>
      <c r="I187" s="134"/>
      <c r="J187" s="134"/>
      <c r="K187" s="134"/>
      <c r="L187" s="46"/>
      <c r="M187" s="46"/>
      <c r="N187" s="46"/>
      <c r="O187" s="134"/>
      <c r="P187" s="46"/>
      <c r="Q187" s="46"/>
      <c r="R187" s="46"/>
      <c r="S187" s="46"/>
      <c r="T187" s="134"/>
      <c r="U187" s="46"/>
      <c r="V187" s="46"/>
      <c r="W187" s="46"/>
      <c r="X187" s="46"/>
      <c r="Y187" s="46"/>
      <c r="Z187" s="20"/>
      <c r="AA187" s="70"/>
      <c r="AB187" s="75"/>
      <c r="AC187" s="75"/>
      <c r="AD187" s="1"/>
      <c r="AE187" s="82"/>
      <c r="AF187" s="82"/>
      <c r="AG187" s="82"/>
      <c r="AH187" s="1"/>
      <c r="AI187" s="1"/>
      <c r="AJ187" s="1"/>
      <c r="AK187" s="1"/>
    </row>
    <row r="188" spans="1:37" s="3" customFormat="1" ht="30" x14ac:dyDescent="0.2">
      <c r="A188" s="25" t="s">
        <v>40</v>
      </c>
      <c r="B188" s="25" t="s">
        <v>20</v>
      </c>
      <c r="C188" s="25" t="s">
        <v>7</v>
      </c>
      <c r="D188" s="25" t="s">
        <v>41</v>
      </c>
      <c r="E188" s="25" t="s">
        <v>9</v>
      </c>
      <c r="F188" s="25" t="s">
        <v>34</v>
      </c>
      <c r="G188" s="25" t="s">
        <v>493</v>
      </c>
      <c r="H188" s="25" t="s">
        <v>342</v>
      </c>
      <c r="I188" s="106">
        <v>34</v>
      </c>
      <c r="J188" s="106">
        <v>6723</v>
      </c>
      <c r="K188" s="106">
        <v>5642</v>
      </c>
      <c r="L188" s="25"/>
      <c r="M188" s="25">
        <v>30</v>
      </c>
      <c r="N188" s="25" t="s">
        <v>703</v>
      </c>
      <c r="O188" s="106">
        <v>0</v>
      </c>
      <c r="P188" s="25">
        <v>13</v>
      </c>
      <c r="Q188" s="25">
        <v>60</v>
      </c>
      <c r="R188" s="25">
        <v>41</v>
      </c>
      <c r="S188" s="25">
        <v>0</v>
      </c>
      <c r="T188" s="106">
        <v>3000</v>
      </c>
      <c r="U188" s="25">
        <v>0</v>
      </c>
      <c r="V188" s="25">
        <v>25</v>
      </c>
      <c r="W188" s="25">
        <v>0</v>
      </c>
      <c r="X188" s="25"/>
      <c r="Y188" s="28"/>
      <c r="Z188" s="20">
        <f t="shared" ref="Z188:Z234" si="76">(X188+W188)/(V188+W188)*100</f>
        <v>0</v>
      </c>
      <c r="AA188" s="30">
        <f t="shared" ref="AA188:AA234" si="77">T188/I188</f>
        <v>88.235294117647058</v>
      </c>
      <c r="AB188" s="32">
        <f t="shared" ref="AB188:AB234" si="78">T188/K188</f>
        <v>0.53172633817795112</v>
      </c>
      <c r="AC188" s="32" t="e">
        <f t="shared" ref="AC188:AC234" si="79">T188/O188</f>
        <v>#DIV/0!</v>
      </c>
      <c r="AD188" s="5"/>
      <c r="AE188" s="59">
        <f t="shared" ref="AE188:AE234" si="80">T188/P188</f>
        <v>230.76923076923077</v>
      </c>
      <c r="AF188" s="59">
        <f t="shared" ref="AF188:AF234" si="81">T188/Q188</f>
        <v>50</v>
      </c>
      <c r="AG188" s="59" t="e">
        <f t="shared" ref="AG188:AG234" si="82">T188/S188</f>
        <v>#DIV/0!</v>
      </c>
      <c r="AH188" s="1"/>
      <c r="AI188" s="1"/>
      <c r="AJ188" s="1"/>
      <c r="AK188" s="1"/>
    </row>
    <row r="189" spans="1:37" s="3" customFormat="1" ht="30" x14ac:dyDescent="0.2">
      <c r="A189" s="25" t="s">
        <v>157</v>
      </c>
      <c r="B189" s="25" t="s">
        <v>158</v>
      </c>
      <c r="C189" s="25" t="s">
        <v>142</v>
      </c>
      <c r="D189" s="25" t="s">
        <v>159</v>
      </c>
      <c r="E189" s="25" t="s">
        <v>146</v>
      </c>
      <c r="F189" s="25" t="s">
        <v>160</v>
      </c>
      <c r="G189" s="25" t="s">
        <v>493</v>
      </c>
      <c r="H189" s="25" t="s">
        <v>380</v>
      </c>
      <c r="I189" s="106">
        <v>312</v>
      </c>
      <c r="J189" s="106">
        <v>12187</v>
      </c>
      <c r="K189" s="106">
        <v>12187</v>
      </c>
      <c r="L189" s="25"/>
      <c r="M189" s="25">
        <v>10</v>
      </c>
      <c r="N189" s="25" t="s">
        <v>703</v>
      </c>
      <c r="O189" s="106">
        <v>2400</v>
      </c>
      <c r="P189" s="25">
        <v>7</v>
      </c>
      <c r="Q189" s="25">
        <v>104</v>
      </c>
      <c r="R189" s="25">
        <v>0</v>
      </c>
      <c r="S189" s="25">
        <v>1</v>
      </c>
      <c r="T189" s="106">
        <v>1930</v>
      </c>
      <c r="U189" s="25"/>
      <c r="V189" s="25" t="s">
        <v>483</v>
      </c>
      <c r="W189" s="25"/>
      <c r="X189" s="25">
        <v>0</v>
      </c>
      <c r="Y189" s="28"/>
      <c r="Z189" s="20" t="e">
        <f t="shared" si="76"/>
        <v>#VALUE!</v>
      </c>
      <c r="AA189" s="30">
        <f t="shared" si="77"/>
        <v>6.1858974358974361</v>
      </c>
      <c r="AB189" s="32">
        <f t="shared" si="78"/>
        <v>0.15836547140395504</v>
      </c>
      <c r="AC189" s="32">
        <f t="shared" si="79"/>
        <v>0.8041666666666667</v>
      </c>
      <c r="AD189" s="5"/>
      <c r="AE189" s="59">
        <f t="shared" si="80"/>
        <v>275.71428571428572</v>
      </c>
      <c r="AF189" s="59">
        <f t="shared" si="81"/>
        <v>18.557692307692307</v>
      </c>
      <c r="AG189" s="59">
        <f t="shared" si="82"/>
        <v>1930</v>
      </c>
      <c r="AH189" s="1"/>
      <c r="AI189" s="1"/>
      <c r="AJ189" s="1"/>
      <c r="AK189" s="1"/>
    </row>
    <row r="190" spans="1:37" s="3" customFormat="1" ht="30" x14ac:dyDescent="0.2">
      <c r="A190" s="25" t="s">
        <v>167</v>
      </c>
      <c r="B190" s="25" t="s">
        <v>158</v>
      </c>
      <c r="C190" s="25" t="s">
        <v>142</v>
      </c>
      <c r="D190" s="25" t="s">
        <v>168</v>
      </c>
      <c r="E190" s="25" t="s">
        <v>146</v>
      </c>
      <c r="F190" s="25" t="s">
        <v>169</v>
      </c>
      <c r="G190" s="25" t="s">
        <v>493</v>
      </c>
      <c r="H190" s="25" t="s">
        <v>383</v>
      </c>
      <c r="I190" s="106">
        <v>719</v>
      </c>
      <c r="J190" s="106">
        <v>19113</v>
      </c>
      <c r="K190" s="106">
        <v>19113</v>
      </c>
      <c r="L190" s="25"/>
      <c r="M190" s="25">
        <v>0</v>
      </c>
      <c r="N190" s="25" t="s">
        <v>703</v>
      </c>
      <c r="O190" s="106">
        <v>600</v>
      </c>
      <c r="P190" s="25">
        <v>33</v>
      </c>
      <c r="Q190" s="25">
        <v>132</v>
      </c>
      <c r="R190" s="25"/>
      <c r="S190" s="25"/>
      <c r="T190" s="106">
        <v>3170</v>
      </c>
      <c r="U190" s="25"/>
      <c r="V190" s="25" t="s">
        <v>483</v>
      </c>
      <c r="W190" s="25"/>
      <c r="X190" s="25">
        <v>0</v>
      </c>
      <c r="Y190" s="28"/>
      <c r="Z190" s="20" t="e">
        <f t="shared" si="76"/>
        <v>#VALUE!</v>
      </c>
      <c r="AA190" s="30">
        <f t="shared" si="77"/>
        <v>4.4089012517385253</v>
      </c>
      <c r="AB190" s="32">
        <f t="shared" si="78"/>
        <v>0.16585570030869043</v>
      </c>
      <c r="AC190" s="32">
        <f t="shared" si="79"/>
        <v>5.2833333333333332</v>
      </c>
      <c r="AD190" s="5" t="s">
        <v>516</v>
      </c>
      <c r="AE190" s="59">
        <f t="shared" si="80"/>
        <v>96.060606060606062</v>
      </c>
      <c r="AF190" s="59">
        <f t="shared" si="81"/>
        <v>24.015151515151516</v>
      </c>
      <c r="AG190" s="59" t="e">
        <f t="shared" si="82"/>
        <v>#DIV/0!</v>
      </c>
      <c r="AH190" s="1"/>
      <c r="AI190" s="1"/>
      <c r="AJ190" s="1"/>
      <c r="AK190" s="1"/>
    </row>
    <row r="191" spans="1:37" s="3" customFormat="1" ht="45" x14ac:dyDescent="0.2">
      <c r="A191" s="25" t="s">
        <v>449</v>
      </c>
      <c r="B191" s="45" t="s">
        <v>20</v>
      </c>
      <c r="C191" s="25" t="s">
        <v>142</v>
      </c>
      <c r="D191" s="25" t="s">
        <v>450</v>
      </c>
      <c r="E191" s="25" t="s">
        <v>146</v>
      </c>
      <c r="F191" s="25" t="s">
        <v>451</v>
      </c>
      <c r="G191" s="25" t="s">
        <v>504</v>
      </c>
      <c r="H191" s="25" t="s">
        <v>513</v>
      </c>
      <c r="I191" s="106">
        <v>2021</v>
      </c>
      <c r="J191" s="106"/>
      <c r="K191" s="106"/>
      <c r="L191" s="25"/>
      <c r="M191" s="25">
        <v>30</v>
      </c>
      <c r="N191" s="25" t="s">
        <v>703</v>
      </c>
      <c r="O191" s="106">
        <v>0</v>
      </c>
      <c r="P191" s="25"/>
      <c r="Q191" s="25"/>
      <c r="R191" s="25">
        <v>0</v>
      </c>
      <c r="S191" s="25">
        <v>1</v>
      </c>
      <c r="T191" s="90">
        <v>1950</v>
      </c>
      <c r="U191" s="25">
        <v>0</v>
      </c>
      <c r="V191" s="25"/>
      <c r="W191" s="25"/>
      <c r="X191" s="25"/>
      <c r="Y191" s="28"/>
      <c r="Z191" s="20" t="e">
        <f t="shared" si="76"/>
        <v>#DIV/0!</v>
      </c>
      <c r="AA191" s="30">
        <f t="shared" si="77"/>
        <v>0.96486887679366651</v>
      </c>
      <c r="AB191" s="32" t="e">
        <f t="shared" si="78"/>
        <v>#DIV/0!</v>
      </c>
      <c r="AC191" s="32" t="e">
        <f t="shared" si="79"/>
        <v>#DIV/0!</v>
      </c>
      <c r="AD191" s="5"/>
      <c r="AE191" s="59" t="e">
        <f t="shared" si="80"/>
        <v>#DIV/0!</v>
      </c>
      <c r="AF191" s="59" t="e">
        <f t="shared" si="81"/>
        <v>#DIV/0!</v>
      </c>
      <c r="AG191" s="59">
        <f t="shared" si="82"/>
        <v>1950</v>
      </c>
      <c r="AH191" s="1"/>
      <c r="AI191" s="1"/>
      <c r="AJ191" s="1"/>
      <c r="AK191" s="1"/>
    </row>
    <row r="192" spans="1:37" s="3" customFormat="1" ht="30" x14ac:dyDescent="0.2">
      <c r="A192" s="25" t="s">
        <v>19</v>
      </c>
      <c r="B192" s="25" t="s">
        <v>20</v>
      </c>
      <c r="C192" s="25" t="s">
        <v>7</v>
      </c>
      <c r="D192" s="25" t="s">
        <v>21</v>
      </c>
      <c r="E192" s="25" t="s">
        <v>9</v>
      </c>
      <c r="F192" s="25" t="s">
        <v>18</v>
      </c>
      <c r="G192" s="25" t="s">
        <v>487</v>
      </c>
      <c r="H192" s="25" t="s">
        <v>507</v>
      </c>
      <c r="I192" s="106">
        <v>845</v>
      </c>
      <c r="J192" s="106">
        <v>17438</v>
      </c>
      <c r="K192" s="106">
        <v>13438</v>
      </c>
      <c r="L192" s="25" t="s">
        <v>692</v>
      </c>
      <c r="M192" s="25">
        <v>95</v>
      </c>
      <c r="N192" s="25" t="s">
        <v>709</v>
      </c>
      <c r="O192" s="106">
        <v>2900</v>
      </c>
      <c r="P192" s="25">
        <v>17</v>
      </c>
      <c r="Q192" s="25">
        <v>83</v>
      </c>
      <c r="R192" s="25">
        <v>0</v>
      </c>
      <c r="S192" s="25">
        <v>4</v>
      </c>
      <c r="T192" s="106">
        <v>8020</v>
      </c>
      <c r="U192" s="25">
        <v>0</v>
      </c>
      <c r="V192" s="25">
        <v>143.5</v>
      </c>
      <c r="W192" s="25">
        <v>68.25</v>
      </c>
      <c r="X192" s="25"/>
      <c r="Y192" s="28"/>
      <c r="Z192" s="20">
        <f t="shared" si="76"/>
        <v>32.231404958677686</v>
      </c>
      <c r="AA192" s="30">
        <f t="shared" si="77"/>
        <v>9.4911242603550292</v>
      </c>
      <c r="AB192" s="32">
        <f t="shared" si="78"/>
        <v>0.59681500223247508</v>
      </c>
      <c r="AC192" s="32">
        <f t="shared" si="79"/>
        <v>2.7655172413793103</v>
      </c>
      <c r="AD192" s="5"/>
      <c r="AE192" s="59">
        <f t="shared" si="80"/>
        <v>471.76470588235293</v>
      </c>
      <c r="AF192" s="59">
        <f t="shared" si="81"/>
        <v>96.626506024096386</v>
      </c>
      <c r="AG192" s="59">
        <f t="shared" si="82"/>
        <v>2005</v>
      </c>
      <c r="AH192" s="1"/>
      <c r="AI192" s="1"/>
      <c r="AJ192" s="1"/>
      <c r="AK192" s="1"/>
    </row>
    <row r="193" spans="1:37" s="3" customFormat="1" ht="15" x14ac:dyDescent="0.2">
      <c r="A193" s="64" t="s">
        <v>524</v>
      </c>
      <c r="B193" s="24" t="s">
        <v>158</v>
      </c>
      <c r="C193" s="24"/>
      <c r="D193" s="25" t="s">
        <v>527</v>
      </c>
      <c r="E193" s="25" t="s">
        <v>146</v>
      </c>
      <c r="F193" s="25" t="s">
        <v>454</v>
      </c>
      <c r="G193" s="25" t="s">
        <v>491</v>
      </c>
      <c r="H193" s="65" t="s">
        <v>528</v>
      </c>
      <c r="I193" s="106">
        <v>470</v>
      </c>
      <c r="J193" s="106">
        <v>12244</v>
      </c>
      <c r="K193" s="106">
        <v>12244</v>
      </c>
      <c r="L193" s="25"/>
      <c r="M193" s="25">
        <v>15</v>
      </c>
      <c r="N193" s="25" t="s">
        <v>718</v>
      </c>
      <c r="O193" s="106">
        <v>760</v>
      </c>
      <c r="P193" s="25">
        <v>11</v>
      </c>
      <c r="Q193" s="25">
        <v>49</v>
      </c>
      <c r="R193" s="25">
        <v>0</v>
      </c>
      <c r="S193" s="25">
        <v>1</v>
      </c>
      <c r="T193" s="90">
        <v>1240</v>
      </c>
      <c r="U193" s="25" t="s">
        <v>636</v>
      </c>
      <c r="V193" s="25">
        <v>9.75</v>
      </c>
      <c r="W193" s="25">
        <v>0</v>
      </c>
      <c r="X193" s="25"/>
      <c r="Y193" s="28"/>
      <c r="Z193" s="20">
        <f t="shared" si="76"/>
        <v>0</v>
      </c>
      <c r="AA193" s="30">
        <f t="shared" si="77"/>
        <v>2.6382978723404253</v>
      </c>
      <c r="AB193" s="32">
        <f t="shared" si="78"/>
        <v>0.10127409343351845</v>
      </c>
      <c r="AC193" s="32">
        <f t="shared" si="79"/>
        <v>1.631578947368421</v>
      </c>
      <c r="AD193" s="5"/>
      <c r="AE193" s="59">
        <f t="shared" si="80"/>
        <v>112.72727272727273</v>
      </c>
      <c r="AF193" s="59">
        <f t="shared" si="81"/>
        <v>25.306122448979593</v>
      </c>
      <c r="AG193" s="59">
        <f t="shared" si="82"/>
        <v>1240</v>
      </c>
      <c r="AH193" s="1"/>
      <c r="AI193" s="1"/>
      <c r="AJ193" s="1"/>
      <c r="AK193" s="1"/>
    </row>
    <row r="194" spans="1:37" s="3" customFormat="1" ht="15" x14ac:dyDescent="0.2">
      <c r="A194" s="64" t="s">
        <v>525</v>
      </c>
      <c r="B194" s="24" t="s">
        <v>158</v>
      </c>
      <c r="C194" s="25"/>
      <c r="D194" s="25" t="s">
        <v>529</v>
      </c>
      <c r="E194" s="25" t="s">
        <v>146</v>
      </c>
      <c r="F194" s="25" t="s">
        <v>454</v>
      </c>
      <c r="G194" s="25" t="s">
        <v>491</v>
      </c>
      <c r="H194" s="65" t="s">
        <v>530</v>
      </c>
      <c r="I194" s="106">
        <v>517</v>
      </c>
      <c r="J194" s="106">
        <v>13406</v>
      </c>
      <c r="K194" s="106">
        <v>13406</v>
      </c>
      <c r="L194" s="25"/>
      <c r="M194" s="25">
        <v>0</v>
      </c>
      <c r="N194" s="25" t="s">
        <v>703</v>
      </c>
      <c r="O194" s="106">
        <v>2000</v>
      </c>
      <c r="P194" s="25">
        <v>6</v>
      </c>
      <c r="Q194" s="25">
        <v>87</v>
      </c>
      <c r="R194" s="25">
        <v>0</v>
      </c>
      <c r="S194" s="25">
        <v>1</v>
      </c>
      <c r="T194" s="90" t="s">
        <v>645</v>
      </c>
      <c r="U194" s="25" t="s">
        <v>636</v>
      </c>
      <c r="V194" s="25" t="s">
        <v>637</v>
      </c>
      <c r="W194" s="25">
        <v>0</v>
      </c>
      <c r="X194" s="25"/>
      <c r="Y194" s="28"/>
      <c r="Z194" s="20">
        <f t="shared" si="76"/>
        <v>0</v>
      </c>
      <c r="AA194" s="30">
        <f t="shared" si="77"/>
        <v>2.9593810444874276</v>
      </c>
      <c r="AB194" s="32">
        <f t="shared" si="78"/>
        <v>0.1141280023869909</v>
      </c>
      <c r="AC194" s="32">
        <f t="shared" si="79"/>
        <v>0.76500000000000001</v>
      </c>
      <c r="AD194" s="5"/>
      <c r="AE194" s="59">
        <f t="shared" si="80"/>
        <v>255</v>
      </c>
      <c r="AF194" s="59">
        <f t="shared" si="81"/>
        <v>17.586206896551722</v>
      </c>
      <c r="AG194" s="59">
        <f t="shared" si="82"/>
        <v>1530</v>
      </c>
      <c r="AH194" s="1"/>
      <c r="AI194" s="1"/>
      <c r="AJ194" s="1"/>
      <c r="AK194" s="1"/>
    </row>
    <row r="195" spans="1:37" s="3" customFormat="1" ht="15" x14ac:dyDescent="0.2">
      <c r="A195" s="65" t="s">
        <v>526</v>
      </c>
      <c r="B195" s="24" t="s">
        <v>158</v>
      </c>
      <c r="C195" s="25"/>
      <c r="D195" s="25" t="s">
        <v>531</v>
      </c>
      <c r="E195" s="25" t="s">
        <v>146</v>
      </c>
      <c r="F195" s="25" t="s">
        <v>454</v>
      </c>
      <c r="G195" s="25" t="s">
        <v>491</v>
      </c>
      <c r="H195" s="65" t="s">
        <v>532</v>
      </c>
      <c r="I195" s="106">
        <v>518</v>
      </c>
      <c r="J195" s="106">
        <v>14136</v>
      </c>
      <c r="K195" s="106">
        <v>14136</v>
      </c>
      <c r="L195" s="25"/>
      <c r="M195" s="25">
        <v>20</v>
      </c>
      <c r="N195" s="25" t="s">
        <v>718</v>
      </c>
      <c r="O195" s="106">
        <v>2800</v>
      </c>
      <c r="P195" s="25">
        <v>2</v>
      </c>
      <c r="Q195" s="25">
        <v>88</v>
      </c>
      <c r="R195" s="25">
        <v>0</v>
      </c>
      <c r="S195" s="25">
        <v>4</v>
      </c>
      <c r="T195" s="90" t="s">
        <v>645</v>
      </c>
      <c r="U195" s="25" t="s">
        <v>636</v>
      </c>
      <c r="V195" s="25" t="s">
        <v>638</v>
      </c>
      <c r="W195" s="25">
        <v>0</v>
      </c>
      <c r="X195" s="25"/>
      <c r="Y195" s="28"/>
      <c r="Z195" s="20">
        <f t="shared" si="76"/>
        <v>0</v>
      </c>
      <c r="AA195" s="30">
        <f t="shared" si="77"/>
        <v>2.9536679536679538</v>
      </c>
      <c r="AB195" s="32">
        <f t="shared" si="78"/>
        <v>0.10823429541595925</v>
      </c>
      <c r="AC195" s="32">
        <f t="shared" si="79"/>
        <v>0.54642857142857137</v>
      </c>
      <c r="AD195" s="5"/>
      <c r="AE195" s="59">
        <f t="shared" si="80"/>
        <v>765</v>
      </c>
      <c r="AF195" s="59">
        <f t="shared" si="81"/>
        <v>17.386363636363637</v>
      </c>
      <c r="AG195" s="59">
        <f t="shared" si="82"/>
        <v>382.5</v>
      </c>
      <c r="AH195" s="1"/>
      <c r="AI195" s="1"/>
      <c r="AJ195" s="1"/>
      <c r="AK195" s="1"/>
    </row>
    <row r="196" spans="1:37" s="3" customFormat="1" ht="15" x14ac:dyDescent="0.2">
      <c r="A196" s="65" t="s">
        <v>533</v>
      </c>
      <c r="B196" s="24" t="s">
        <v>20</v>
      </c>
      <c r="C196" s="25"/>
      <c r="D196" s="25" t="s">
        <v>527</v>
      </c>
      <c r="E196" s="25" t="s">
        <v>146</v>
      </c>
      <c r="F196" s="25" t="s">
        <v>454</v>
      </c>
      <c r="G196" s="25" t="s">
        <v>491</v>
      </c>
      <c r="H196" s="65" t="s">
        <v>528</v>
      </c>
      <c r="I196" s="106">
        <v>470</v>
      </c>
      <c r="J196" s="106">
        <v>12244</v>
      </c>
      <c r="K196" s="106">
        <v>12244</v>
      </c>
      <c r="L196" s="25"/>
      <c r="M196" s="25">
        <v>15</v>
      </c>
      <c r="N196" s="25" t="s">
        <v>718</v>
      </c>
      <c r="O196" s="106">
        <v>0</v>
      </c>
      <c r="P196" s="25">
        <v>11</v>
      </c>
      <c r="Q196" s="25">
        <v>49</v>
      </c>
      <c r="R196" s="25">
        <v>0</v>
      </c>
      <c r="S196" s="25">
        <v>1</v>
      </c>
      <c r="T196" s="90" t="s">
        <v>644</v>
      </c>
      <c r="U196" s="25" t="s">
        <v>636</v>
      </c>
      <c r="V196" s="25" t="s">
        <v>639</v>
      </c>
      <c r="W196" s="25">
        <v>0</v>
      </c>
      <c r="X196" s="25"/>
      <c r="Y196" s="28"/>
      <c r="Z196" s="20">
        <f t="shared" si="76"/>
        <v>0</v>
      </c>
      <c r="AA196" s="30">
        <f t="shared" si="77"/>
        <v>12.638297872340425</v>
      </c>
      <c r="AB196" s="32">
        <f t="shared" si="78"/>
        <v>0.48513557660895135</v>
      </c>
      <c r="AC196" s="32" t="e">
        <f t="shared" si="79"/>
        <v>#DIV/0!</v>
      </c>
      <c r="AD196" s="5"/>
      <c r="AE196" s="59">
        <f t="shared" si="80"/>
        <v>540</v>
      </c>
      <c r="AF196" s="59">
        <f t="shared" si="81"/>
        <v>121.22448979591837</v>
      </c>
      <c r="AG196" s="59">
        <f t="shared" si="82"/>
        <v>5940</v>
      </c>
      <c r="AH196" s="1"/>
      <c r="AI196" s="1"/>
      <c r="AJ196" s="1"/>
      <c r="AK196" s="1"/>
    </row>
    <row r="197" spans="1:37" s="3" customFormat="1" ht="15" x14ac:dyDescent="0.2">
      <c r="A197" s="65" t="s">
        <v>534</v>
      </c>
      <c r="B197" s="24" t="s">
        <v>20</v>
      </c>
      <c r="C197" s="25"/>
      <c r="D197" s="25" t="s">
        <v>529</v>
      </c>
      <c r="E197" s="25" t="s">
        <v>146</v>
      </c>
      <c r="F197" s="25" t="s">
        <v>454</v>
      </c>
      <c r="G197" s="25" t="s">
        <v>491</v>
      </c>
      <c r="H197" s="65" t="s">
        <v>530</v>
      </c>
      <c r="I197" s="106">
        <v>517</v>
      </c>
      <c r="J197" s="106">
        <v>13406</v>
      </c>
      <c r="K197" s="106">
        <v>13406</v>
      </c>
      <c r="L197" s="25"/>
      <c r="M197" s="25">
        <v>0</v>
      </c>
      <c r="N197" s="25" t="s">
        <v>703</v>
      </c>
      <c r="O197" s="106">
        <v>0</v>
      </c>
      <c r="P197" s="25">
        <v>6</v>
      </c>
      <c r="Q197" s="25">
        <v>87</v>
      </c>
      <c r="R197" s="25">
        <v>0</v>
      </c>
      <c r="S197" s="25">
        <v>1</v>
      </c>
      <c r="T197" s="90" t="s">
        <v>643</v>
      </c>
      <c r="U197" s="25" t="s">
        <v>636</v>
      </c>
      <c r="V197" s="25" t="s">
        <v>640</v>
      </c>
      <c r="W197" s="25">
        <v>0</v>
      </c>
      <c r="X197" s="25"/>
      <c r="Y197" s="28"/>
      <c r="Z197" s="20">
        <f t="shared" si="76"/>
        <v>0</v>
      </c>
      <c r="AA197" s="30">
        <f t="shared" si="77"/>
        <v>12.495164410058027</v>
      </c>
      <c r="AB197" s="32">
        <f t="shared" si="78"/>
        <v>0.48187378785618379</v>
      </c>
      <c r="AC197" s="32" t="e">
        <f t="shared" si="79"/>
        <v>#DIV/0!</v>
      </c>
      <c r="AD197" s="5"/>
      <c r="AE197" s="59">
        <f t="shared" si="80"/>
        <v>1076.6666666666667</v>
      </c>
      <c r="AF197" s="59">
        <f t="shared" si="81"/>
        <v>74.252873563218387</v>
      </c>
      <c r="AG197" s="59">
        <f t="shared" si="82"/>
        <v>6460</v>
      </c>
      <c r="AH197" s="1"/>
      <c r="AI197" s="1"/>
      <c r="AJ197" s="1"/>
      <c r="AK197" s="1"/>
    </row>
    <row r="198" spans="1:37" s="3" customFormat="1" ht="30" x14ac:dyDescent="0.2">
      <c r="A198" s="25" t="s">
        <v>535</v>
      </c>
      <c r="B198" s="24" t="s">
        <v>20</v>
      </c>
      <c r="C198" s="25"/>
      <c r="D198" s="25" t="s">
        <v>569</v>
      </c>
      <c r="E198" s="25" t="s">
        <v>146</v>
      </c>
      <c r="F198" s="25" t="s">
        <v>454</v>
      </c>
      <c r="G198" s="25" t="s">
        <v>491</v>
      </c>
      <c r="H198" s="25" t="s">
        <v>570</v>
      </c>
      <c r="I198" s="106">
        <v>825</v>
      </c>
      <c r="J198" s="106">
        <v>23000</v>
      </c>
      <c r="K198" s="106">
        <v>23000</v>
      </c>
      <c r="L198" s="25"/>
      <c r="M198" s="25">
        <v>15</v>
      </c>
      <c r="N198" s="25" t="s">
        <v>705</v>
      </c>
      <c r="O198" s="106">
        <v>3300</v>
      </c>
      <c r="P198" s="25">
        <v>7</v>
      </c>
      <c r="Q198" s="25">
        <v>155</v>
      </c>
      <c r="R198" s="25">
        <v>0</v>
      </c>
      <c r="S198" s="25">
        <v>1</v>
      </c>
      <c r="T198" s="90" t="s">
        <v>642</v>
      </c>
      <c r="U198" s="25" t="s">
        <v>636</v>
      </c>
      <c r="V198" s="25" t="s">
        <v>641</v>
      </c>
      <c r="W198" s="25">
        <v>0</v>
      </c>
      <c r="X198" s="25"/>
      <c r="Y198" s="28"/>
      <c r="Z198" s="20">
        <f t="shared" si="76"/>
        <v>0</v>
      </c>
      <c r="AA198" s="30">
        <f t="shared" si="77"/>
        <v>2.0181818181818181</v>
      </c>
      <c r="AB198" s="32">
        <f t="shared" si="78"/>
        <v>7.2391304347826091E-2</v>
      </c>
      <c r="AC198" s="32">
        <f t="shared" si="79"/>
        <v>0.50454545454545452</v>
      </c>
      <c r="AD198" s="5"/>
      <c r="AE198" s="59">
        <f t="shared" si="80"/>
        <v>237.85714285714286</v>
      </c>
      <c r="AF198" s="59">
        <f t="shared" si="81"/>
        <v>10.741935483870968</v>
      </c>
      <c r="AG198" s="59">
        <f t="shared" si="82"/>
        <v>1665</v>
      </c>
      <c r="AH198" s="1"/>
      <c r="AI198" s="1"/>
      <c r="AJ198" s="1"/>
      <c r="AK198" s="1"/>
    </row>
    <row r="199" spans="1:37" s="3" customFormat="1" ht="60" x14ac:dyDescent="0.2">
      <c r="A199" s="25" t="s">
        <v>536</v>
      </c>
      <c r="B199" s="24" t="s">
        <v>20</v>
      </c>
      <c r="C199" s="25"/>
      <c r="D199" s="25" t="s">
        <v>572</v>
      </c>
      <c r="E199" s="25" t="s">
        <v>146</v>
      </c>
      <c r="F199" s="25" t="s">
        <v>454</v>
      </c>
      <c r="G199" s="25" t="s">
        <v>491</v>
      </c>
      <c r="H199" s="25" t="s">
        <v>571</v>
      </c>
      <c r="I199" s="106">
        <v>1693</v>
      </c>
      <c r="J199" s="106">
        <v>46000</v>
      </c>
      <c r="K199" s="106">
        <v>46000</v>
      </c>
      <c r="L199" s="25"/>
      <c r="M199" s="25">
        <v>10</v>
      </c>
      <c r="N199" s="25" t="s">
        <v>705</v>
      </c>
      <c r="O199" s="106">
        <v>2100</v>
      </c>
      <c r="P199" s="25">
        <v>27</v>
      </c>
      <c r="Q199" s="25">
        <v>243</v>
      </c>
      <c r="R199" s="25">
        <v>0</v>
      </c>
      <c r="S199" s="25">
        <v>2</v>
      </c>
      <c r="T199" s="90" t="s">
        <v>646</v>
      </c>
      <c r="U199" s="25" t="s">
        <v>636</v>
      </c>
      <c r="V199" s="25" t="s">
        <v>520</v>
      </c>
      <c r="W199" s="25">
        <v>0</v>
      </c>
      <c r="X199" s="25"/>
      <c r="Y199" s="28"/>
      <c r="Z199" s="20">
        <f t="shared" si="76"/>
        <v>0</v>
      </c>
      <c r="AA199" s="30">
        <f t="shared" si="77"/>
        <v>1.4648552864737152</v>
      </c>
      <c r="AB199" s="32">
        <f t="shared" si="78"/>
        <v>5.3913043478260869E-2</v>
      </c>
      <c r="AC199" s="32">
        <f t="shared" si="79"/>
        <v>1.180952380952381</v>
      </c>
      <c r="AD199" s="5"/>
      <c r="AE199" s="59">
        <f t="shared" si="80"/>
        <v>91.851851851851848</v>
      </c>
      <c r="AF199" s="59">
        <f t="shared" si="81"/>
        <v>10.205761316872428</v>
      </c>
      <c r="AG199" s="59">
        <f t="shared" si="82"/>
        <v>1240</v>
      </c>
      <c r="AH199" s="1"/>
      <c r="AI199" s="1"/>
      <c r="AJ199" s="1"/>
      <c r="AK199" s="1"/>
    </row>
    <row r="200" spans="1:37" s="3" customFormat="1" ht="30" x14ac:dyDescent="0.2">
      <c r="A200" s="25" t="s">
        <v>537</v>
      </c>
      <c r="B200" s="24" t="s">
        <v>20</v>
      </c>
      <c r="C200" s="25"/>
      <c r="D200" s="25" t="s">
        <v>573</v>
      </c>
      <c r="E200" s="25" t="s">
        <v>146</v>
      </c>
      <c r="F200" s="25" t="s">
        <v>454</v>
      </c>
      <c r="G200" s="25" t="s">
        <v>491</v>
      </c>
      <c r="H200" s="25" t="s">
        <v>574</v>
      </c>
      <c r="I200" s="106">
        <v>390</v>
      </c>
      <c r="J200" s="106">
        <v>20100</v>
      </c>
      <c r="K200" s="106">
        <v>20100</v>
      </c>
      <c r="L200" s="25"/>
      <c r="M200" s="25">
        <v>5</v>
      </c>
      <c r="N200" s="25" t="s">
        <v>712</v>
      </c>
      <c r="O200" s="106">
        <v>12700</v>
      </c>
      <c r="P200" s="25">
        <v>1</v>
      </c>
      <c r="Q200" s="25">
        <v>250</v>
      </c>
      <c r="R200" s="25">
        <v>0</v>
      </c>
      <c r="S200" s="25">
        <v>1</v>
      </c>
      <c r="T200" s="90" t="s">
        <v>648</v>
      </c>
      <c r="U200" s="25" t="s">
        <v>636</v>
      </c>
      <c r="V200" s="25" t="s">
        <v>647</v>
      </c>
      <c r="W200" s="25">
        <v>0</v>
      </c>
      <c r="X200" s="25"/>
      <c r="Y200" s="28"/>
      <c r="Z200" s="20">
        <f t="shared" si="76"/>
        <v>0</v>
      </c>
      <c r="AA200" s="30">
        <f t="shared" si="77"/>
        <v>8.2051282051282044</v>
      </c>
      <c r="AB200" s="32">
        <f t="shared" si="78"/>
        <v>0.15920398009950248</v>
      </c>
      <c r="AC200" s="32">
        <f t="shared" si="79"/>
        <v>0.25196850393700787</v>
      </c>
      <c r="AD200" s="5"/>
      <c r="AE200" s="59">
        <f t="shared" si="80"/>
        <v>3200</v>
      </c>
      <c r="AF200" s="59">
        <f t="shared" si="81"/>
        <v>12.8</v>
      </c>
      <c r="AG200" s="59">
        <f t="shared" si="82"/>
        <v>3200</v>
      </c>
      <c r="AH200" s="1"/>
      <c r="AI200" s="1"/>
      <c r="AJ200" s="1"/>
      <c r="AK200" s="1"/>
    </row>
    <row r="201" spans="1:37" s="3" customFormat="1" ht="15" x14ac:dyDescent="0.2">
      <c r="A201" s="25" t="s">
        <v>538</v>
      </c>
      <c r="B201" s="24" t="s">
        <v>20</v>
      </c>
      <c r="C201" s="25"/>
      <c r="D201" s="25" t="s">
        <v>576</v>
      </c>
      <c r="E201" s="25" t="s">
        <v>146</v>
      </c>
      <c r="F201" s="25" t="s">
        <v>454</v>
      </c>
      <c r="G201" s="25" t="s">
        <v>491</v>
      </c>
      <c r="H201" s="25" t="s">
        <v>575</v>
      </c>
      <c r="I201" s="106">
        <v>319</v>
      </c>
      <c r="J201" s="106">
        <v>9500</v>
      </c>
      <c r="K201" s="106">
        <v>8500</v>
      </c>
      <c r="L201" s="25"/>
      <c r="M201" s="25">
        <v>0</v>
      </c>
      <c r="N201" s="25" t="s">
        <v>719</v>
      </c>
      <c r="O201" s="106">
        <v>400</v>
      </c>
      <c r="P201" s="25">
        <v>2</v>
      </c>
      <c r="Q201" s="25">
        <v>38</v>
      </c>
      <c r="R201" s="25">
        <v>0</v>
      </c>
      <c r="S201" s="25">
        <v>1</v>
      </c>
      <c r="T201" s="90" t="s">
        <v>649</v>
      </c>
      <c r="U201" s="25" t="s">
        <v>636</v>
      </c>
      <c r="V201" s="25" t="s">
        <v>637</v>
      </c>
      <c r="W201" s="25">
        <v>0</v>
      </c>
      <c r="X201" s="25"/>
      <c r="Y201" s="28"/>
      <c r="Z201" s="20">
        <f t="shared" si="76"/>
        <v>0</v>
      </c>
      <c r="AA201" s="30">
        <f t="shared" si="77"/>
        <v>3.1974921630094042</v>
      </c>
      <c r="AB201" s="32">
        <f t="shared" si="78"/>
        <v>0.12</v>
      </c>
      <c r="AC201" s="32">
        <f t="shared" si="79"/>
        <v>2.5499999999999998</v>
      </c>
      <c r="AD201" s="5"/>
      <c r="AE201" s="59">
        <f t="shared" si="80"/>
        <v>510</v>
      </c>
      <c r="AF201" s="59">
        <f t="shared" si="81"/>
        <v>26.842105263157894</v>
      </c>
      <c r="AG201" s="59">
        <f t="shared" si="82"/>
        <v>1020</v>
      </c>
      <c r="AH201" s="1"/>
      <c r="AI201" s="1"/>
      <c r="AJ201" s="1"/>
      <c r="AK201" s="1"/>
    </row>
    <row r="202" spans="1:37" s="3" customFormat="1" ht="30" x14ac:dyDescent="0.2">
      <c r="A202" s="25" t="s">
        <v>539</v>
      </c>
      <c r="B202" s="24" t="s">
        <v>20</v>
      </c>
      <c r="C202" s="25"/>
      <c r="D202" s="25" t="s">
        <v>578</v>
      </c>
      <c r="E202" s="25" t="s">
        <v>146</v>
      </c>
      <c r="F202" s="25" t="s">
        <v>454</v>
      </c>
      <c r="G202" s="25" t="s">
        <v>491</v>
      </c>
      <c r="H202" s="25" t="s">
        <v>577</v>
      </c>
      <c r="I202" s="106">
        <v>1138</v>
      </c>
      <c r="J202" s="106">
        <v>25700</v>
      </c>
      <c r="K202" s="106">
        <v>25700</v>
      </c>
      <c r="L202" s="25"/>
      <c r="M202" s="25">
        <v>0</v>
      </c>
      <c r="N202" s="25" t="s">
        <v>703</v>
      </c>
      <c r="O202" s="106">
        <v>2100</v>
      </c>
      <c r="P202" s="25">
        <v>6</v>
      </c>
      <c r="Q202" s="25">
        <v>120</v>
      </c>
      <c r="R202" s="25">
        <v>0</v>
      </c>
      <c r="S202" s="25">
        <v>2</v>
      </c>
      <c r="T202" s="90" t="s">
        <v>645</v>
      </c>
      <c r="U202" s="25" t="s">
        <v>636</v>
      </c>
      <c r="V202" s="25" t="s">
        <v>650</v>
      </c>
      <c r="W202" s="25">
        <v>0</v>
      </c>
      <c r="X202" s="25"/>
      <c r="Y202" s="28"/>
      <c r="Z202" s="20">
        <f t="shared" si="76"/>
        <v>0</v>
      </c>
      <c r="AA202" s="30">
        <f t="shared" si="77"/>
        <v>1.344463971880492</v>
      </c>
      <c r="AB202" s="32">
        <f t="shared" si="78"/>
        <v>5.9533073929961086E-2</v>
      </c>
      <c r="AC202" s="32">
        <f t="shared" si="79"/>
        <v>0.72857142857142854</v>
      </c>
      <c r="AD202" s="5"/>
      <c r="AE202" s="59">
        <f t="shared" si="80"/>
        <v>255</v>
      </c>
      <c r="AF202" s="59">
        <f t="shared" si="81"/>
        <v>12.75</v>
      </c>
      <c r="AG202" s="59">
        <f t="shared" si="82"/>
        <v>765</v>
      </c>
      <c r="AH202" s="1"/>
      <c r="AI202" s="1"/>
      <c r="AJ202" s="1"/>
      <c r="AK202" s="1"/>
    </row>
    <row r="203" spans="1:37" s="3" customFormat="1" ht="15" x14ac:dyDescent="0.2">
      <c r="A203" s="65" t="s">
        <v>540</v>
      </c>
      <c r="B203" s="24" t="s">
        <v>20</v>
      </c>
      <c r="C203" s="25"/>
      <c r="D203" s="25" t="s">
        <v>531</v>
      </c>
      <c r="E203" s="25" t="s">
        <v>146</v>
      </c>
      <c r="F203" s="25" t="s">
        <v>454</v>
      </c>
      <c r="G203" s="25" t="s">
        <v>491</v>
      </c>
      <c r="H203" s="65" t="s">
        <v>532</v>
      </c>
      <c r="I203" s="106">
        <v>518</v>
      </c>
      <c r="J203" s="106">
        <v>14136</v>
      </c>
      <c r="K203" s="106">
        <v>14136</v>
      </c>
      <c r="L203" s="25"/>
      <c r="M203" s="25">
        <v>20</v>
      </c>
      <c r="N203" s="25" t="s">
        <v>718</v>
      </c>
      <c r="O203" s="106">
        <v>0</v>
      </c>
      <c r="P203" s="25">
        <v>2</v>
      </c>
      <c r="Q203" s="25">
        <v>88</v>
      </c>
      <c r="R203" s="25">
        <v>0</v>
      </c>
      <c r="S203" s="25">
        <v>1</v>
      </c>
      <c r="T203" s="90" t="s">
        <v>643</v>
      </c>
      <c r="U203" s="25" t="s">
        <v>636</v>
      </c>
      <c r="V203" s="25" t="s">
        <v>637</v>
      </c>
      <c r="W203" s="25">
        <v>0</v>
      </c>
      <c r="X203" s="25"/>
      <c r="Y203" s="28"/>
      <c r="Z203" s="20">
        <f t="shared" si="76"/>
        <v>0</v>
      </c>
      <c r="AA203" s="30">
        <f t="shared" si="77"/>
        <v>12.471042471042471</v>
      </c>
      <c r="AB203" s="32">
        <f t="shared" si="78"/>
        <v>0.45698924731182794</v>
      </c>
      <c r="AC203" s="32" t="e">
        <f t="shared" si="79"/>
        <v>#DIV/0!</v>
      </c>
      <c r="AD203" s="5"/>
      <c r="AE203" s="59">
        <f t="shared" si="80"/>
        <v>3230</v>
      </c>
      <c r="AF203" s="59">
        <f t="shared" si="81"/>
        <v>73.409090909090907</v>
      </c>
      <c r="AG203" s="59">
        <f t="shared" si="82"/>
        <v>6460</v>
      </c>
      <c r="AH203" s="1"/>
      <c r="AI203" s="1"/>
      <c r="AJ203" s="1"/>
      <c r="AK203" s="1"/>
    </row>
    <row r="204" spans="1:37" s="3" customFormat="1" ht="45" x14ac:dyDescent="0.2">
      <c r="A204" s="25" t="s">
        <v>541</v>
      </c>
      <c r="B204" s="24" t="s">
        <v>20</v>
      </c>
      <c r="C204" s="25"/>
      <c r="D204" s="25" t="s">
        <v>582</v>
      </c>
      <c r="E204" s="25" t="s">
        <v>146</v>
      </c>
      <c r="F204" s="25" t="s">
        <v>454</v>
      </c>
      <c r="G204" s="25" t="s">
        <v>491</v>
      </c>
      <c r="H204" s="25" t="s">
        <v>579</v>
      </c>
      <c r="I204" s="106">
        <v>6496</v>
      </c>
      <c r="J204" s="106">
        <v>80000</v>
      </c>
      <c r="K204" s="106">
        <v>80000</v>
      </c>
      <c r="L204" s="25"/>
      <c r="M204" s="25">
        <v>5</v>
      </c>
      <c r="N204" s="25" t="s">
        <v>703</v>
      </c>
      <c r="O204" s="106">
        <v>2800</v>
      </c>
      <c r="P204" s="25">
        <v>50</v>
      </c>
      <c r="Q204" s="25">
        <v>272</v>
      </c>
      <c r="R204" s="25">
        <v>0</v>
      </c>
      <c r="S204" s="25">
        <v>1</v>
      </c>
      <c r="T204" s="90" t="s">
        <v>646</v>
      </c>
      <c r="U204" s="25" t="s">
        <v>636</v>
      </c>
      <c r="V204" s="25" t="s">
        <v>651</v>
      </c>
      <c r="W204" s="25">
        <v>0</v>
      </c>
      <c r="X204" s="25"/>
      <c r="Y204" s="28"/>
      <c r="Z204" s="20">
        <f t="shared" si="76"/>
        <v>0</v>
      </c>
      <c r="AA204" s="30">
        <f t="shared" si="77"/>
        <v>0.3817733990147783</v>
      </c>
      <c r="AB204" s="32">
        <f t="shared" si="78"/>
        <v>3.1E-2</v>
      </c>
      <c r="AC204" s="32">
        <f t="shared" si="79"/>
        <v>0.88571428571428568</v>
      </c>
      <c r="AD204" s="5"/>
      <c r="AE204" s="59">
        <f t="shared" si="80"/>
        <v>49.6</v>
      </c>
      <c r="AF204" s="59">
        <f t="shared" si="81"/>
        <v>9.117647058823529</v>
      </c>
      <c r="AG204" s="59">
        <f t="shared" si="82"/>
        <v>2480</v>
      </c>
      <c r="AH204" s="1"/>
      <c r="AI204" s="1"/>
      <c r="AJ204" s="1"/>
      <c r="AK204" s="1"/>
    </row>
    <row r="205" spans="1:37" s="3" customFormat="1" ht="30" x14ac:dyDescent="0.2">
      <c r="A205" s="25" t="s">
        <v>542</v>
      </c>
      <c r="B205" s="24" t="s">
        <v>20</v>
      </c>
      <c r="C205" s="25"/>
      <c r="D205" s="25" t="s">
        <v>581</v>
      </c>
      <c r="E205" s="25" t="s">
        <v>146</v>
      </c>
      <c r="F205" s="25" t="s">
        <v>454</v>
      </c>
      <c r="G205" s="25" t="s">
        <v>491</v>
      </c>
      <c r="H205" s="25" t="s">
        <v>580</v>
      </c>
      <c r="I205" s="106">
        <v>2453</v>
      </c>
      <c r="J205" s="106">
        <v>55200</v>
      </c>
      <c r="K205" s="106">
        <v>55200</v>
      </c>
      <c r="L205" s="25"/>
      <c r="M205" s="25">
        <v>5</v>
      </c>
      <c r="N205" s="25" t="s">
        <v>718</v>
      </c>
      <c r="O205" s="106">
        <v>2500</v>
      </c>
      <c r="P205" s="25">
        <v>6</v>
      </c>
      <c r="Q205" s="25">
        <v>262</v>
      </c>
      <c r="R205" s="25">
        <v>0</v>
      </c>
      <c r="S205" s="25">
        <v>1</v>
      </c>
      <c r="T205" s="90" t="s">
        <v>645</v>
      </c>
      <c r="U205" s="25" t="s">
        <v>636</v>
      </c>
      <c r="V205" s="25" t="s">
        <v>652</v>
      </c>
      <c r="W205" s="25">
        <v>0</v>
      </c>
      <c r="X205" s="25"/>
      <c r="Y205" s="28"/>
      <c r="Z205" s="20">
        <f t="shared" si="76"/>
        <v>0</v>
      </c>
      <c r="AA205" s="30">
        <f t="shared" si="77"/>
        <v>0.62372604973501833</v>
      </c>
      <c r="AB205" s="32">
        <f t="shared" si="78"/>
        <v>2.7717391304347826E-2</v>
      </c>
      <c r="AC205" s="32">
        <f t="shared" si="79"/>
        <v>0.61199999999999999</v>
      </c>
      <c r="AD205" s="5"/>
      <c r="AE205" s="59">
        <f t="shared" si="80"/>
        <v>255</v>
      </c>
      <c r="AF205" s="59">
        <f t="shared" si="81"/>
        <v>5.8396946564885495</v>
      </c>
      <c r="AG205" s="59">
        <f t="shared" si="82"/>
        <v>1530</v>
      </c>
      <c r="AH205" s="1"/>
      <c r="AI205" s="1"/>
      <c r="AJ205" s="1"/>
      <c r="AK205" s="1"/>
    </row>
    <row r="206" spans="1:37" s="3" customFormat="1" ht="60" x14ac:dyDescent="0.2">
      <c r="A206" s="25" t="s">
        <v>543</v>
      </c>
      <c r="B206" s="24" t="s">
        <v>20</v>
      </c>
      <c r="C206" s="25"/>
      <c r="D206" s="25" t="s">
        <v>584</v>
      </c>
      <c r="E206" s="25" t="s">
        <v>146</v>
      </c>
      <c r="F206" s="25" t="s">
        <v>454</v>
      </c>
      <c r="G206" s="25" t="s">
        <v>491</v>
      </c>
      <c r="H206" s="25" t="s">
        <v>583</v>
      </c>
      <c r="I206" s="106">
        <v>3204</v>
      </c>
      <c r="J206" s="106">
        <v>54000</v>
      </c>
      <c r="K206" s="106">
        <v>54000</v>
      </c>
      <c r="L206" s="25"/>
      <c r="M206" s="25">
        <v>5</v>
      </c>
      <c r="N206" s="25" t="s">
        <v>712</v>
      </c>
      <c r="O206" s="106">
        <v>14500</v>
      </c>
      <c r="P206" s="25">
        <v>15</v>
      </c>
      <c r="Q206" s="25">
        <v>477</v>
      </c>
      <c r="R206" s="25">
        <v>0</v>
      </c>
      <c r="S206" s="25">
        <v>4</v>
      </c>
      <c r="T206" s="90" t="s">
        <v>654</v>
      </c>
      <c r="U206" s="25" t="s">
        <v>636</v>
      </c>
      <c r="V206" s="25" t="s">
        <v>653</v>
      </c>
      <c r="W206" s="25">
        <v>0</v>
      </c>
      <c r="X206" s="25"/>
      <c r="Y206" s="28"/>
      <c r="Z206" s="20">
        <f t="shared" si="76"/>
        <v>0</v>
      </c>
      <c r="AA206" s="30">
        <f t="shared" si="77"/>
        <v>1.0861423220973783</v>
      </c>
      <c r="AB206" s="32">
        <f t="shared" si="78"/>
        <v>6.4444444444444443E-2</v>
      </c>
      <c r="AC206" s="32">
        <f t="shared" si="79"/>
        <v>0.24</v>
      </c>
      <c r="AD206" s="5"/>
      <c r="AE206" s="59">
        <f t="shared" si="80"/>
        <v>232</v>
      </c>
      <c r="AF206" s="59">
        <f t="shared" si="81"/>
        <v>7.2955974842767297</v>
      </c>
      <c r="AG206" s="59">
        <f t="shared" si="82"/>
        <v>870</v>
      </c>
      <c r="AH206" s="1"/>
      <c r="AI206" s="1"/>
      <c r="AJ206" s="1"/>
      <c r="AK206" s="1"/>
    </row>
    <row r="207" spans="1:37" s="3" customFormat="1" ht="30" x14ac:dyDescent="0.2">
      <c r="A207" s="25" t="s">
        <v>544</v>
      </c>
      <c r="B207" s="24" t="s">
        <v>20</v>
      </c>
      <c r="C207" s="25"/>
      <c r="D207" s="25" t="s">
        <v>586</v>
      </c>
      <c r="E207" s="25" t="s">
        <v>146</v>
      </c>
      <c r="F207" s="25" t="s">
        <v>454</v>
      </c>
      <c r="G207" s="25" t="s">
        <v>491</v>
      </c>
      <c r="H207" s="25" t="s">
        <v>585</v>
      </c>
      <c r="I207" s="106">
        <v>245</v>
      </c>
      <c r="J207" s="106">
        <v>18800</v>
      </c>
      <c r="K207" s="137">
        <v>18800</v>
      </c>
      <c r="L207" s="25"/>
      <c r="M207" s="25">
        <v>5</v>
      </c>
      <c r="N207" s="25" t="s">
        <v>712</v>
      </c>
      <c r="O207" s="140">
        <v>24500</v>
      </c>
      <c r="P207" s="25">
        <v>4</v>
      </c>
      <c r="Q207" s="25">
        <v>203</v>
      </c>
      <c r="R207" s="25">
        <v>0</v>
      </c>
      <c r="S207" s="25">
        <v>6</v>
      </c>
      <c r="T207" s="90" t="s">
        <v>657</v>
      </c>
      <c r="U207" s="25" t="s">
        <v>636</v>
      </c>
      <c r="V207" s="25" t="s">
        <v>656</v>
      </c>
      <c r="W207" s="25">
        <v>114</v>
      </c>
      <c r="X207" s="25"/>
      <c r="Y207" s="28"/>
      <c r="Z207" s="20">
        <f t="shared" si="76"/>
        <v>80.565371024734972</v>
      </c>
      <c r="AA207" s="30">
        <f t="shared" si="77"/>
        <v>76.122448979591837</v>
      </c>
      <c r="AB207" s="32">
        <f t="shared" si="78"/>
        <v>0.99202127659574468</v>
      </c>
      <c r="AC207" s="32">
        <f t="shared" si="79"/>
        <v>0.76122448979591839</v>
      </c>
      <c r="AD207" s="9" t="s">
        <v>701</v>
      </c>
      <c r="AE207" s="59">
        <f t="shared" si="80"/>
        <v>4662.5</v>
      </c>
      <c r="AF207" s="59">
        <f t="shared" si="81"/>
        <v>91.871921182266007</v>
      </c>
      <c r="AG207" s="59">
        <f t="shared" si="82"/>
        <v>3108.3333333333335</v>
      </c>
      <c r="AH207" s="1"/>
      <c r="AI207" s="1"/>
      <c r="AJ207" s="1"/>
      <c r="AK207" s="1"/>
    </row>
    <row r="208" spans="1:37" s="3" customFormat="1" ht="15" x14ac:dyDescent="0.2">
      <c r="A208" s="25" t="s">
        <v>545</v>
      </c>
      <c r="B208" s="24" t="s">
        <v>20</v>
      </c>
      <c r="C208" s="25"/>
      <c r="D208" s="25" t="s">
        <v>588</v>
      </c>
      <c r="E208" s="25" t="s">
        <v>146</v>
      </c>
      <c r="F208" s="25" t="s">
        <v>454</v>
      </c>
      <c r="G208" s="25" t="s">
        <v>491</v>
      </c>
      <c r="H208" s="25" t="s">
        <v>587</v>
      </c>
      <c r="I208" s="106">
        <v>415</v>
      </c>
      <c r="J208" s="106">
        <v>15300</v>
      </c>
      <c r="K208" s="106">
        <v>15300</v>
      </c>
      <c r="L208" s="25"/>
      <c r="M208" s="25">
        <v>0</v>
      </c>
      <c r="N208" s="25" t="s">
        <v>703</v>
      </c>
      <c r="O208" s="106">
        <v>7700</v>
      </c>
      <c r="P208" s="25">
        <v>4</v>
      </c>
      <c r="Q208" s="25">
        <v>151</v>
      </c>
      <c r="R208" s="25">
        <v>0</v>
      </c>
      <c r="S208" s="25">
        <v>3</v>
      </c>
      <c r="T208" s="90" t="s">
        <v>644</v>
      </c>
      <c r="U208" s="25" t="s">
        <v>636</v>
      </c>
      <c r="V208" s="25" t="s">
        <v>658</v>
      </c>
      <c r="W208" s="25">
        <v>0</v>
      </c>
      <c r="X208" s="25"/>
      <c r="Y208" s="28"/>
      <c r="Z208" s="20">
        <f t="shared" si="76"/>
        <v>0</v>
      </c>
      <c r="AA208" s="30">
        <f t="shared" si="77"/>
        <v>14.313253012048193</v>
      </c>
      <c r="AB208" s="32">
        <f t="shared" si="78"/>
        <v>0.38823529411764707</v>
      </c>
      <c r="AC208" s="32">
        <f t="shared" si="79"/>
        <v>0.77142857142857146</v>
      </c>
      <c r="AD208" s="5"/>
      <c r="AE208" s="59">
        <f t="shared" si="80"/>
        <v>1485</v>
      </c>
      <c r="AF208" s="59">
        <f t="shared" si="81"/>
        <v>39.337748344370858</v>
      </c>
      <c r="AG208" s="59">
        <f t="shared" si="82"/>
        <v>1980</v>
      </c>
      <c r="AH208" s="1"/>
      <c r="AI208" s="1"/>
      <c r="AJ208" s="1"/>
      <c r="AK208" s="1"/>
    </row>
    <row r="209" spans="1:37" s="3" customFormat="1" ht="30" x14ac:dyDescent="0.2">
      <c r="A209" s="25" t="s">
        <v>546</v>
      </c>
      <c r="B209" s="24" t="s">
        <v>20</v>
      </c>
      <c r="C209" s="25"/>
      <c r="D209" s="25" t="s">
        <v>590</v>
      </c>
      <c r="E209" s="25" t="s">
        <v>146</v>
      </c>
      <c r="F209" s="25" t="s">
        <v>454</v>
      </c>
      <c r="G209" s="25" t="s">
        <v>491</v>
      </c>
      <c r="H209" s="25" t="s">
        <v>589</v>
      </c>
      <c r="I209" s="106">
        <v>549</v>
      </c>
      <c r="J209" s="106">
        <v>28600</v>
      </c>
      <c r="K209" s="106">
        <v>28600</v>
      </c>
      <c r="L209" s="25"/>
      <c r="M209" s="25">
        <v>5</v>
      </c>
      <c r="N209" s="25" t="s">
        <v>703</v>
      </c>
      <c r="O209" s="106">
        <v>15000</v>
      </c>
      <c r="P209" s="25">
        <v>268</v>
      </c>
      <c r="Q209" s="25">
        <v>1</v>
      </c>
      <c r="R209" s="25">
        <v>0</v>
      </c>
      <c r="S209" s="25">
        <v>2</v>
      </c>
      <c r="T209" s="90" t="s">
        <v>643</v>
      </c>
      <c r="U209" s="25" t="s">
        <v>636</v>
      </c>
      <c r="V209" s="25" t="s">
        <v>659</v>
      </c>
      <c r="W209" s="25">
        <v>0</v>
      </c>
      <c r="X209" s="25"/>
      <c r="Y209" s="28"/>
      <c r="Z209" s="20">
        <f t="shared" si="76"/>
        <v>0</v>
      </c>
      <c r="AA209" s="30">
        <f t="shared" si="77"/>
        <v>11.766848816029144</v>
      </c>
      <c r="AB209" s="32">
        <f t="shared" si="78"/>
        <v>0.22587412587412586</v>
      </c>
      <c r="AC209" s="32">
        <f t="shared" si="79"/>
        <v>0.43066666666666664</v>
      </c>
      <c r="AD209" s="5"/>
      <c r="AE209" s="59">
        <f t="shared" si="80"/>
        <v>24.104477611940297</v>
      </c>
      <c r="AF209" s="59">
        <f t="shared" si="81"/>
        <v>6460</v>
      </c>
      <c r="AG209" s="59">
        <f t="shared" si="82"/>
        <v>3230</v>
      </c>
      <c r="AH209" s="1"/>
      <c r="AI209" s="1"/>
      <c r="AJ209" s="1"/>
      <c r="AK209" s="1"/>
    </row>
    <row r="210" spans="1:37" s="3" customFormat="1" ht="15" x14ac:dyDescent="0.2">
      <c r="A210" s="25" t="s">
        <v>547</v>
      </c>
      <c r="B210" s="24" t="s">
        <v>20</v>
      </c>
      <c r="C210" s="25"/>
      <c r="D210" s="25" t="s">
        <v>592</v>
      </c>
      <c r="E210" s="25" t="s">
        <v>146</v>
      </c>
      <c r="F210" s="25" t="s">
        <v>454</v>
      </c>
      <c r="G210" s="25" t="s">
        <v>491</v>
      </c>
      <c r="H210" s="25" t="s">
        <v>591</v>
      </c>
      <c r="I210" s="106">
        <v>359</v>
      </c>
      <c r="J210" s="106">
        <v>13760</v>
      </c>
      <c r="K210" s="106">
        <v>12400</v>
      </c>
      <c r="L210" s="25"/>
      <c r="M210" s="25">
        <v>5</v>
      </c>
      <c r="N210" s="25" t="s">
        <v>703</v>
      </c>
      <c r="O210" s="106">
        <v>6000</v>
      </c>
      <c r="P210" s="25">
        <v>5</v>
      </c>
      <c r="Q210" s="25">
        <v>126</v>
      </c>
      <c r="R210" s="25">
        <v>0</v>
      </c>
      <c r="S210" s="25">
        <v>1</v>
      </c>
      <c r="T210" s="90" t="s">
        <v>660</v>
      </c>
      <c r="U210" s="25" t="s">
        <v>636</v>
      </c>
      <c r="V210" s="25" t="s">
        <v>655</v>
      </c>
      <c r="W210" s="25">
        <v>0</v>
      </c>
      <c r="X210" s="25"/>
      <c r="Y210" s="28"/>
      <c r="Z210" s="20">
        <f t="shared" si="76"/>
        <v>0</v>
      </c>
      <c r="AA210" s="30">
        <f t="shared" si="77"/>
        <v>13.732590529247911</v>
      </c>
      <c r="AB210" s="32">
        <f t="shared" si="78"/>
        <v>0.39758064516129032</v>
      </c>
      <c r="AC210" s="32">
        <f t="shared" si="79"/>
        <v>0.82166666666666666</v>
      </c>
      <c r="AD210" s="5"/>
      <c r="AE210" s="59">
        <f t="shared" si="80"/>
        <v>986</v>
      </c>
      <c r="AF210" s="59">
        <f t="shared" si="81"/>
        <v>39.126984126984127</v>
      </c>
      <c r="AG210" s="59">
        <f t="shared" si="82"/>
        <v>4930</v>
      </c>
      <c r="AH210" s="1"/>
      <c r="AI210" s="1"/>
      <c r="AJ210" s="1"/>
      <c r="AK210" s="1"/>
    </row>
    <row r="211" spans="1:37" s="3" customFormat="1" ht="45" x14ac:dyDescent="0.2">
      <c r="A211" s="25" t="s">
        <v>548</v>
      </c>
      <c r="B211" s="24" t="s">
        <v>20</v>
      </c>
      <c r="C211" s="25"/>
      <c r="D211" s="25" t="s">
        <v>594</v>
      </c>
      <c r="E211" s="25" t="s">
        <v>146</v>
      </c>
      <c r="F211" s="25" t="s">
        <v>454</v>
      </c>
      <c r="G211" s="25" t="s">
        <v>491</v>
      </c>
      <c r="H211" s="25" t="s">
        <v>593</v>
      </c>
      <c r="I211" s="106">
        <v>3293</v>
      </c>
      <c r="J211" s="106">
        <v>49000</v>
      </c>
      <c r="K211" s="106">
        <v>49000</v>
      </c>
      <c r="L211" s="25"/>
      <c r="M211" s="25">
        <v>20</v>
      </c>
      <c r="N211" s="25" t="s">
        <v>703</v>
      </c>
      <c r="O211" s="106">
        <v>14500</v>
      </c>
      <c r="P211" s="25">
        <v>15</v>
      </c>
      <c r="Q211" s="25">
        <v>345</v>
      </c>
      <c r="R211" s="25">
        <v>0</v>
      </c>
      <c r="S211" s="25">
        <v>1</v>
      </c>
      <c r="T211" s="90" t="s">
        <v>662</v>
      </c>
      <c r="U211" s="25" t="s">
        <v>636</v>
      </c>
      <c r="V211" s="25" t="s">
        <v>661</v>
      </c>
      <c r="W211" s="25">
        <v>0</v>
      </c>
      <c r="X211" s="25"/>
      <c r="Y211" s="28"/>
      <c r="Z211" s="20">
        <f t="shared" si="76"/>
        <v>0</v>
      </c>
      <c r="AA211" s="30">
        <f t="shared" si="77"/>
        <v>2.0118433039781354</v>
      </c>
      <c r="AB211" s="32">
        <f t="shared" si="78"/>
        <v>0.13520408163265307</v>
      </c>
      <c r="AC211" s="32">
        <f t="shared" si="79"/>
        <v>0.45689655172413796</v>
      </c>
      <c r="AD211" s="5"/>
      <c r="AE211" s="59">
        <f t="shared" si="80"/>
        <v>441.66666666666669</v>
      </c>
      <c r="AF211" s="59">
        <f t="shared" si="81"/>
        <v>19.202898550724637</v>
      </c>
      <c r="AG211" s="59">
        <f t="shared" si="82"/>
        <v>6625</v>
      </c>
      <c r="AH211" s="1"/>
      <c r="AI211" s="1"/>
      <c r="AJ211" s="1"/>
      <c r="AK211" s="1"/>
    </row>
    <row r="212" spans="1:37" s="3" customFormat="1" ht="15" x14ac:dyDescent="0.2">
      <c r="A212" s="25" t="s">
        <v>549</v>
      </c>
      <c r="B212" s="24" t="s">
        <v>20</v>
      </c>
      <c r="C212" s="25"/>
      <c r="D212" s="25" t="s">
        <v>596</v>
      </c>
      <c r="E212" s="25" t="s">
        <v>146</v>
      </c>
      <c r="F212" s="25" t="s">
        <v>454</v>
      </c>
      <c r="G212" s="25" t="s">
        <v>491</v>
      </c>
      <c r="H212" s="25" t="s">
        <v>595</v>
      </c>
      <c r="I212" s="106">
        <v>2450</v>
      </c>
      <c r="J212" s="106">
        <v>40900</v>
      </c>
      <c r="K212" s="106">
        <v>33800</v>
      </c>
      <c r="L212" s="25"/>
      <c r="M212" s="25">
        <v>15</v>
      </c>
      <c r="N212" s="25" t="s">
        <v>703</v>
      </c>
      <c r="O212" s="106">
        <v>20000</v>
      </c>
      <c r="P212" s="25">
        <v>24</v>
      </c>
      <c r="Q212" s="25">
        <v>307</v>
      </c>
      <c r="R212" s="25">
        <v>0</v>
      </c>
      <c r="S212" s="25">
        <v>3</v>
      </c>
      <c r="T212" s="90" t="s">
        <v>664</v>
      </c>
      <c r="U212" s="25" t="s">
        <v>636</v>
      </c>
      <c r="V212" s="25" t="s">
        <v>663</v>
      </c>
      <c r="W212" s="25">
        <v>0</v>
      </c>
      <c r="X212" s="25"/>
      <c r="Y212" s="28"/>
      <c r="Z212" s="20">
        <f t="shared" si="76"/>
        <v>0</v>
      </c>
      <c r="AA212" s="30">
        <f t="shared" si="77"/>
        <v>7.1632653061224492</v>
      </c>
      <c r="AB212" s="32">
        <f t="shared" si="78"/>
        <v>0.51923076923076927</v>
      </c>
      <c r="AC212" s="32">
        <f t="shared" si="79"/>
        <v>0.87749999999999995</v>
      </c>
      <c r="AD212" s="5"/>
      <c r="AE212" s="59">
        <f t="shared" si="80"/>
        <v>731.25</v>
      </c>
      <c r="AF212" s="59">
        <f t="shared" si="81"/>
        <v>57.166123778501628</v>
      </c>
      <c r="AG212" s="59">
        <f t="shared" si="82"/>
        <v>5850</v>
      </c>
      <c r="AH212" s="1"/>
      <c r="AI212" s="1"/>
      <c r="AJ212" s="1"/>
      <c r="AK212" s="1"/>
    </row>
    <row r="213" spans="1:37" s="3" customFormat="1" ht="30" x14ac:dyDescent="0.2">
      <c r="A213" s="25" t="s">
        <v>550</v>
      </c>
      <c r="B213" s="24" t="s">
        <v>20</v>
      </c>
      <c r="C213" s="25"/>
      <c r="D213" s="25" t="s">
        <v>598</v>
      </c>
      <c r="E213" s="25" t="s">
        <v>146</v>
      </c>
      <c r="F213" s="25" t="s">
        <v>454</v>
      </c>
      <c r="G213" s="25" t="s">
        <v>491</v>
      </c>
      <c r="H213" s="25" t="s">
        <v>597</v>
      </c>
      <c r="I213" s="106">
        <v>170</v>
      </c>
      <c r="J213" s="106">
        <v>10000</v>
      </c>
      <c r="K213" s="106">
        <v>10000</v>
      </c>
      <c r="L213" s="25"/>
      <c r="M213" s="25">
        <v>0</v>
      </c>
      <c r="N213" s="25" t="s">
        <v>705</v>
      </c>
      <c r="O213" s="106">
        <v>7100</v>
      </c>
      <c r="P213" s="25">
        <v>8</v>
      </c>
      <c r="Q213" s="25">
        <v>113</v>
      </c>
      <c r="R213" s="25">
        <v>0</v>
      </c>
      <c r="S213" s="25">
        <v>3</v>
      </c>
      <c r="T213" s="90" t="s">
        <v>666</v>
      </c>
      <c r="U213" s="25" t="s">
        <v>636</v>
      </c>
      <c r="V213" s="25" t="s">
        <v>665</v>
      </c>
      <c r="W213" s="25">
        <v>82.5</v>
      </c>
      <c r="X213" s="25"/>
      <c r="Y213" s="28"/>
      <c r="Z213" s="20">
        <f t="shared" si="76"/>
        <v>66.937119675456387</v>
      </c>
      <c r="AA213" s="30">
        <f t="shared" si="77"/>
        <v>17.647058823529413</v>
      </c>
      <c r="AB213" s="32">
        <f t="shared" si="78"/>
        <v>0.3</v>
      </c>
      <c r="AC213" s="32">
        <f t="shared" si="79"/>
        <v>0.42253521126760563</v>
      </c>
      <c r="AD213" s="5"/>
      <c r="AE213" s="59">
        <f t="shared" si="80"/>
        <v>375</v>
      </c>
      <c r="AF213" s="59">
        <f t="shared" si="81"/>
        <v>26.548672566371682</v>
      </c>
      <c r="AG213" s="59">
        <f t="shared" si="82"/>
        <v>1000</v>
      </c>
      <c r="AH213" s="1"/>
      <c r="AI213" s="1"/>
      <c r="AJ213" s="1"/>
      <c r="AK213" s="1"/>
    </row>
    <row r="214" spans="1:37" s="3" customFormat="1" ht="15" x14ac:dyDescent="0.2">
      <c r="A214" s="25" t="s">
        <v>551</v>
      </c>
      <c r="B214" s="24" t="s">
        <v>20</v>
      </c>
      <c r="C214" s="25"/>
      <c r="D214" s="25" t="s">
        <v>598</v>
      </c>
      <c r="E214" s="25" t="s">
        <v>146</v>
      </c>
      <c r="F214" s="25" t="s">
        <v>600</v>
      </c>
      <c r="G214" s="25" t="s">
        <v>491</v>
      </c>
      <c r="H214" s="25" t="s">
        <v>599</v>
      </c>
      <c r="I214" s="106">
        <v>29</v>
      </c>
      <c r="J214" s="106">
        <v>3612</v>
      </c>
      <c r="K214" s="106">
        <v>3612</v>
      </c>
      <c r="L214" s="25"/>
      <c r="M214" s="25">
        <v>0</v>
      </c>
      <c r="N214" s="25" t="s">
        <v>703</v>
      </c>
      <c r="O214" s="106">
        <v>3300</v>
      </c>
      <c r="P214" s="25">
        <v>6</v>
      </c>
      <c r="Q214" s="25">
        <v>49</v>
      </c>
      <c r="R214" s="25">
        <v>0</v>
      </c>
      <c r="S214" s="25">
        <v>3</v>
      </c>
      <c r="T214" s="90" t="s">
        <v>668</v>
      </c>
      <c r="U214" s="25" t="s">
        <v>636</v>
      </c>
      <c r="V214" s="25" t="s">
        <v>667</v>
      </c>
      <c r="W214" s="25">
        <v>0</v>
      </c>
      <c r="X214" s="25"/>
      <c r="Y214" s="28"/>
      <c r="Z214" s="20">
        <f t="shared" si="76"/>
        <v>0</v>
      </c>
      <c r="AA214" s="30">
        <f t="shared" si="77"/>
        <v>66.551724137931032</v>
      </c>
      <c r="AB214" s="32">
        <f t="shared" si="78"/>
        <v>0.53433001107419709</v>
      </c>
      <c r="AC214" s="32">
        <f t="shared" si="79"/>
        <v>0.58484848484848484</v>
      </c>
      <c r="AD214" s="5"/>
      <c r="AE214" s="59">
        <f t="shared" si="80"/>
        <v>321.66666666666669</v>
      </c>
      <c r="AF214" s="59">
        <f t="shared" si="81"/>
        <v>39.387755102040813</v>
      </c>
      <c r="AG214" s="59">
        <f t="shared" si="82"/>
        <v>643.33333333333337</v>
      </c>
      <c r="AH214" s="1"/>
      <c r="AI214" s="1"/>
      <c r="AJ214" s="1"/>
      <c r="AK214" s="1"/>
    </row>
    <row r="215" spans="1:37" s="3" customFormat="1" ht="30" x14ac:dyDescent="0.2">
      <c r="A215" s="25" t="s">
        <v>552</v>
      </c>
      <c r="B215" s="24" t="s">
        <v>20</v>
      </c>
      <c r="C215" s="25"/>
      <c r="D215" s="25" t="s">
        <v>601</v>
      </c>
      <c r="E215" s="25" t="s">
        <v>146</v>
      </c>
      <c r="F215" s="25" t="s">
        <v>603</v>
      </c>
      <c r="G215" s="25" t="s">
        <v>491</v>
      </c>
      <c r="H215" s="25" t="s">
        <v>602</v>
      </c>
      <c r="I215" s="106">
        <v>595</v>
      </c>
      <c r="J215" s="106">
        <v>16700</v>
      </c>
      <c r="K215" s="106">
        <v>16700</v>
      </c>
      <c r="L215" s="25"/>
      <c r="M215" s="25">
        <v>5</v>
      </c>
      <c r="N215" s="25" t="s">
        <v>705</v>
      </c>
      <c r="O215" s="106">
        <v>4400</v>
      </c>
      <c r="P215" s="25">
        <v>21</v>
      </c>
      <c r="Q215" s="25">
        <v>102</v>
      </c>
      <c r="R215" s="25">
        <v>0</v>
      </c>
      <c r="S215" s="25">
        <v>3</v>
      </c>
      <c r="T215" s="90" t="s">
        <v>670</v>
      </c>
      <c r="U215" s="25" t="s">
        <v>636</v>
      </c>
      <c r="V215" s="25" t="s">
        <v>669</v>
      </c>
      <c r="W215" s="25">
        <v>0</v>
      </c>
      <c r="X215" s="25"/>
      <c r="Y215" s="28"/>
      <c r="Z215" s="20">
        <f t="shared" si="76"/>
        <v>0</v>
      </c>
      <c r="AA215" s="30">
        <f t="shared" si="77"/>
        <v>14.184873949579831</v>
      </c>
      <c r="AB215" s="32">
        <f t="shared" si="78"/>
        <v>0.50538922155688626</v>
      </c>
      <c r="AC215" s="32">
        <f t="shared" si="79"/>
        <v>1.9181818181818182</v>
      </c>
      <c r="AD215" s="5"/>
      <c r="AE215" s="59">
        <f t="shared" si="80"/>
        <v>401.90476190476193</v>
      </c>
      <c r="AF215" s="59">
        <f t="shared" si="81"/>
        <v>82.745098039215691</v>
      </c>
      <c r="AG215" s="59">
        <f t="shared" si="82"/>
        <v>2813.3333333333335</v>
      </c>
      <c r="AH215" s="1"/>
      <c r="AI215" s="1"/>
      <c r="AJ215" s="1"/>
      <c r="AK215" s="1"/>
    </row>
    <row r="216" spans="1:37" s="3" customFormat="1" ht="15" x14ac:dyDescent="0.2">
      <c r="A216" s="25" t="s">
        <v>553</v>
      </c>
      <c r="B216" s="24" t="s">
        <v>20</v>
      </c>
      <c r="C216" s="25"/>
      <c r="D216" s="25" t="s">
        <v>605</v>
      </c>
      <c r="E216" s="25" t="s">
        <v>146</v>
      </c>
      <c r="F216" s="25" t="s">
        <v>454</v>
      </c>
      <c r="G216" s="25" t="s">
        <v>491</v>
      </c>
      <c r="H216" s="25" t="s">
        <v>604</v>
      </c>
      <c r="I216" s="106">
        <v>669</v>
      </c>
      <c r="J216" s="106">
        <v>28500</v>
      </c>
      <c r="K216" s="106">
        <v>28500</v>
      </c>
      <c r="L216" s="25"/>
      <c r="M216" s="25">
        <v>10</v>
      </c>
      <c r="N216" s="25" t="s">
        <v>720</v>
      </c>
      <c r="O216" s="106">
        <v>21500</v>
      </c>
      <c r="P216" s="25">
        <v>22</v>
      </c>
      <c r="Q216" s="25">
        <v>330</v>
      </c>
      <c r="R216" s="25">
        <v>0</v>
      </c>
      <c r="S216" s="25">
        <v>6</v>
      </c>
      <c r="T216" s="90" t="s">
        <v>672</v>
      </c>
      <c r="U216" s="25" t="s">
        <v>636</v>
      </c>
      <c r="V216" s="25" t="s">
        <v>671</v>
      </c>
      <c r="W216" s="25">
        <v>197.25</v>
      </c>
      <c r="X216" s="25"/>
      <c r="Y216" s="28"/>
      <c r="Z216" s="20">
        <f t="shared" si="76"/>
        <v>69.028871391076123</v>
      </c>
      <c r="AA216" s="30">
        <f t="shared" si="77"/>
        <v>10.433482810164424</v>
      </c>
      <c r="AB216" s="32">
        <f t="shared" si="78"/>
        <v>0.24491228070175439</v>
      </c>
      <c r="AC216" s="32">
        <f t="shared" si="79"/>
        <v>0.32465116279069767</v>
      </c>
      <c r="AD216" s="5"/>
      <c r="AE216" s="59">
        <f t="shared" si="80"/>
        <v>317.27272727272725</v>
      </c>
      <c r="AF216" s="59">
        <f t="shared" si="81"/>
        <v>21.151515151515152</v>
      </c>
      <c r="AG216" s="59">
        <f t="shared" si="82"/>
        <v>1163.3333333333333</v>
      </c>
      <c r="AH216" s="1"/>
      <c r="AI216" s="1"/>
      <c r="AJ216" s="1"/>
      <c r="AK216" s="1"/>
    </row>
    <row r="217" spans="1:37" s="3" customFormat="1" ht="15" x14ac:dyDescent="0.2">
      <c r="A217" s="25" t="s">
        <v>554</v>
      </c>
      <c r="B217" s="24" t="s">
        <v>20</v>
      </c>
      <c r="C217" s="25"/>
      <c r="D217" s="25" t="s">
        <v>607</v>
      </c>
      <c r="E217" s="25" t="s">
        <v>146</v>
      </c>
      <c r="F217" s="25" t="s">
        <v>454</v>
      </c>
      <c r="G217" s="25" t="s">
        <v>491</v>
      </c>
      <c r="H217" s="25" t="s">
        <v>606</v>
      </c>
      <c r="I217" s="106">
        <v>368</v>
      </c>
      <c r="J217" s="106">
        <v>18000</v>
      </c>
      <c r="K217" s="106">
        <v>15800</v>
      </c>
      <c r="L217" s="25"/>
      <c r="M217" s="25">
        <v>20</v>
      </c>
      <c r="N217" s="25" t="s">
        <v>703</v>
      </c>
      <c r="O217" s="106">
        <v>6400</v>
      </c>
      <c r="P217" s="25">
        <v>24</v>
      </c>
      <c r="Q217" s="25">
        <v>149</v>
      </c>
      <c r="R217" s="25">
        <v>0</v>
      </c>
      <c r="S217" s="25">
        <v>2</v>
      </c>
      <c r="T217" s="90" t="s">
        <v>660</v>
      </c>
      <c r="U217" s="25" t="s">
        <v>636</v>
      </c>
      <c r="V217" s="25" t="s">
        <v>673</v>
      </c>
      <c r="W217" s="25">
        <v>0</v>
      </c>
      <c r="X217" s="25"/>
      <c r="Y217" s="28"/>
      <c r="Z217" s="20">
        <f t="shared" si="76"/>
        <v>0</v>
      </c>
      <c r="AA217" s="30">
        <f t="shared" si="77"/>
        <v>13.396739130434783</v>
      </c>
      <c r="AB217" s="32">
        <f t="shared" si="78"/>
        <v>0.3120253164556962</v>
      </c>
      <c r="AC217" s="32">
        <f t="shared" si="79"/>
        <v>0.77031249999999996</v>
      </c>
      <c r="AD217" s="5"/>
      <c r="AE217" s="59">
        <f t="shared" si="80"/>
        <v>205.41666666666666</v>
      </c>
      <c r="AF217" s="59">
        <f t="shared" si="81"/>
        <v>33.087248322147651</v>
      </c>
      <c r="AG217" s="59">
        <f t="shared" si="82"/>
        <v>2465</v>
      </c>
      <c r="AH217" s="1"/>
      <c r="AI217" s="1"/>
      <c r="AJ217" s="1"/>
      <c r="AK217" s="1"/>
    </row>
    <row r="218" spans="1:37" s="3" customFormat="1" ht="30" x14ac:dyDescent="0.2">
      <c r="A218" s="25" t="s">
        <v>555</v>
      </c>
      <c r="B218" s="24" t="s">
        <v>20</v>
      </c>
      <c r="C218" s="25"/>
      <c r="D218" s="25" t="s">
        <v>609</v>
      </c>
      <c r="E218" s="25" t="s">
        <v>146</v>
      </c>
      <c r="F218" s="25" t="s">
        <v>454</v>
      </c>
      <c r="G218" s="25" t="s">
        <v>491</v>
      </c>
      <c r="H218" s="25" t="s">
        <v>608</v>
      </c>
      <c r="I218" s="106">
        <v>4000</v>
      </c>
      <c r="J218" s="106">
        <v>17413</v>
      </c>
      <c r="K218" s="106">
        <v>17413</v>
      </c>
      <c r="L218" s="25"/>
      <c r="M218" s="25">
        <v>0</v>
      </c>
      <c r="N218" s="25" t="s">
        <v>703</v>
      </c>
      <c r="O218" s="106">
        <v>16500</v>
      </c>
      <c r="P218" s="25">
        <v>3</v>
      </c>
      <c r="Q218" s="25">
        <v>235</v>
      </c>
      <c r="R218" s="25">
        <v>0</v>
      </c>
      <c r="S218" s="25">
        <v>3</v>
      </c>
      <c r="T218" s="90" t="s">
        <v>660</v>
      </c>
      <c r="U218" s="25" t="s">
        <v>636</v>
      </c>
      <c r="V218" s="25" t="s">
        <v>674</v>
      </c>
      <c r="W218" s="25">
        <v>0</v>
      </c>
      <c r="X218" s="25"/>
      <c r="Y218" s="28"/>
      <c r="Z218" s="20">
        <f t="shared" si="76"/>
        <v>0</v>
      </c>
      <c r="AA218" s="30">
        <f t="shared" si="77"/>
        <v>1.2324999999999999</v>
      </c>
      <c r="AB218" s="32">
        <f t="shared" si="78"/>
        <v>0.28312180554757937</v>
      </c>
      <c r="AC218" s="32">
        <f t="shared" si="79"/>
        <v>0.29878787878787877</v>
      </c>
      <c r="AD218" s="5"/>
      <c r="AE218" s="59">
        <f t="shared" si="80"/>
        <v>1643.3333333333333</v>
      </c>
      <c r="AF218" s="59">
        <f t="shared" si="81"/>
        <v>20.978723404255319</v>
      </c>
      <c r="AG218" s="59">
        <f t="shared" si="82"/>
        <v>1643.3333333333333</v>
      </c>
      <c r="AH218" s="1"/>
      <c r="AI218" s="1"/>
      <c r="AJ218" s="1"/>
      <c r="AK218" s="1"/>
    </row>
    <row r="219" spans="1:37" s="3" customFormat="1" ht="15" x14ac:dyDescent="0.2">
      <c r="A219" s="25" t="s">
        <v>556</v>
      </c>
      <c r="B219" s="24" t="s">
        <v>20</v>
      </c>
      <c r="C219" s="25"/>
      <c r="D219" s="25" t="s">
        <v>611</v>
      </c>
      <c r="E219" s="25" t="s">
        <v>146</v>
      </c>
      <c r="F219" s="25" t="s">
        <v>454</v>
      </c>
      <c r="G219" s="25" t="s">
        <v>491</v>
      </c>
      <c r="H219" s="25" t="s">
        <v>610</v>
      </c>
      <c r="I219" s="106">
        <v>559</v>
      </c>
      <c r="J219" s="106">
        <v>32300</v>
      </c>
      <c r="K219" s="106">
        <v>28800</v>
      </c>
      <c r="L219" s="25"/>
      <c r="M219" s="25">
        <v>0</v>
      </c>
      <c r="N219" s="25" t="s">
        <v>718</v>
      </c>
      <c r="O219" s="106">
        <v>24900</v>
      </c>
      <c r="P219" s="25">
        <v>27</v>
      </c>
      <c r="Q219" s="25">
        <v>366</v>
      </c>
      <c r="R219" s="25">
        <v>0</v>
      </c>
      <c r="S219" s="25">
        <v>6</v>
      </c>
      <c r="T219" s="90" t="s">
        <v>643</v>
      </c>
      <c r="U219" s="25" t="s">
        <v>636</v>
      </c>
      <c r="V219" s="25" t="s">
        <v>675</v>
      </c>
      <c r="W219" s="25">
        <v>129</v>
      </c>
      <c r="X219" s="25"/>
      <c r="Y219" s="28"/>
      <c r="Z219" s="20">
        <f t="shared" si="76"/>
        <v>64.661654135338338</v>
      </c>
      <c r="AA219" s="30">
        <f t="shared" si="77"/>
        <v>11.556350626118068</v>
      </c>
      <c r="AB219" s="32">
        <f t="shared" si="78"/>
        <v>0.22430555555555556</v>
      </c>
      <c r="AC219" s="32">
        <f t="shared" si="79"/>
        <v>0.25943775100401606</v>
      </c>
      <c r="AD219" s="5"/>
      <c r="AE219" s="59">
        <f t="shared" si="80"/>
        <v>239.25925925925927</v>
      </c>
      <c r="AF219" s="59">
        <f t="shared" si="81"/>
        <v>17.650273224043715</v>
      </c>
      <c r="AG219" s="59">
        <f t="shared" si="82"/>
        <v>1076.6666666666667</v>
      </c>
      <c r="AH219" s="1"/>
      <c r="AI219" s="1"/>
      <c r="AJ219" s="1"/>
      <c r="AK219" s="1"/>
    </row>
    <row r="220" spans="1:37" s="3" customFormat="1" ht="45" x14ac:dyDescent="0.2">
      <c r="A220" s="25" t="s">
        <v>557</v>
      </c>
      <c r="B220" s="24" t="s">
        <v>20</v>
      </c>
      <c r="C220" s="25"/>
      <c r="D220" s="25" t="s">
        <v>613</v>
      </c>
      <c r="E220" s="25" t="s">
        <v>146</v>
      </c>
      <c r="F220" s="25" t="s">
        <v>454</v>
      </c>
      <c r="G220" s="25" t="s">
        <v>491</v>
      </c>
      <c r="H220" s="25" t="s">
        <v>612</v>
      </c>
      <c r="I220" s="106">
        <v>519</v>
      </c>
      <c r="J220" s="106">
        <v>21200</v>
      </c>
      <c r="K220" s="106">
        <v>20300</v>
      </c>
      <c r="L220" s="25"/>
      <c r="M220" s="25">
        <v>0</v>
      </c>
      <c r="N220" s="25" t="s">
        <v>722</v>
      </c>
      <c r="O220" s="106">
        <v>14400</v>
      </c>
      <c r="P220" s="25">
        <v>26</v>
      </c>
      <c r="Q220" s="25">
        <v>226</v>
      </c>
      <c r="R220" s="25">
        <v>0</v>
      </c>
      <c r="S220" s="25">
        <v>3</v>
      </c>
      <c r="T220" s="90" t="s">
        <v>643</v>
      </c>
      <c r="U220" s="25" t="s">
        <v>636</v>
      </c>
      <c r="V220" s="25" t="s">
        <v>676</v>
      </c>
      <c r="W220" s="25">
        <v>62</v>
      </c>
      <c r="X220" s="25"/>
      <c r="Y220" s="28"/>
      <c r="Z220" s="20">
        <f t="shared" si="76"/>
        <v>58.490566037735846</v>
      </c>
      <c r="AA220" s="30">
        <f t="shared" si="77"/>
        <v>12.447013487475916</v>
      </c>
      <c r="AB220" s="32">
        <f t="shared" si="78"/>
        <v>0.31822660098522165</v>
      </c>
      <c r="AC220" s="32">
        <f t="shared" si="79"/>
        <v>0.44861111111111113</v>
      </c>
      <c r="AD220" s="5"/>
      <c r="AE220" s="59">
        <f t="shared" si="80"/>
        <v>248.46153846153845</v>
      </c>
      <c r="AF220" s="59">
        <f t="shared" si="81"/>
        <v>28.584070796460178</v>
      </c>
      <c r="AG220" s="59">
        <f t="shared" si="82"/>
        <v>2153.3333333333335</v>
      </c>
      <c r="AH220" s="1"/>
      <c r="AI220" s="1"/>
      <c r="AJ220" s="1"/>
      <c r="AK220" s="1"/>
    </row>
    <row r="221" spans="1:37" s="3" customFormat="1" ht="30" x14ac:dyDescent="0.2">
      <c r="A221" s="25" t="s">
        <v>558</v>
      </c>
      <c r="B221" s="24" t="s">
        <v>20</v>
      </c>
      <c r="C221" s="25"/>
      <c r="D221" s="25" t="s">
        <v>615</v>
      </c>
      <c r="E221" s="25" t="s">
        <v>146</v>
      </c>
      <c r="F221" s="25" t="s">
        <v>454</v>
      </c>
      <c r="G221" s="25" t="s">
        <v>491</v>
      </c>
      <c r="H221" s="25" t="s">
        <v>614</v>
      </c>
      <c r="I221" s="106">
        <v>616</v>
      </c>
      <c r="J221" s="106">
        <v>21900</v>
      </c>
      <c r="K221" s="106">
        <v>21900</v>
      </c>
      <c r="L221" s="25"/>
      <c r="M221" s="25">
        <v>0</v>
      </c>
      <c r="N221" s="25" t="s">
        <v>705</v>
      </c>
      <c r="O221" s="106">
        <v>20100</v>
      </c>
      <c r="P221" s="25">
        <v>13</v>
      </c>
      <c r="Q221" s="25">
        <v>308</v>
      </c>
      <c r="R221" s="25">
        <v>3</v>
      </c>
      <c r="S221" s="25">
        <v>4</v>
      </c>
      <c r="T221" s="90" t="s">
        <v>672</v>
      </c>
      <c r="U221" s="25" t="s">
        <v>636</v>
      </c>
      <c r="V221" s="25" t="s">
        <v>677</v>
      </c>
      <c r="W221" s="25">
        <v>94.75</v>
      </c>
      <c r="X221" s="25"/>
      <c r="Y221" s="28"/>
      <c r="Z221" s="20">
        <f t="shared" si="76"/>
        <v>62.644628099173552</v>
      </c>
      <c r="AA221" s="30">
        <f t="shared" si="77"/>
        <v>11.331168831168831</v>
      </c>
      <c r="AB221" s="32">
        <f t="shared" si="78"/>
        <v>0.31872146118721462</v>
      </c>
      <c r="AC221" s="32">
        <f t="shared" si="79"/>
        <v>0.3472636815920398</v>
      </c>
      <c r="AD221" s="5"/>
      <c r="AE221" s="59">
        <f t="shared" si="80"/>
        <v>536.92307692307691</v>
      </c>
      <c r="AF221" s="59">
        <f t="shared" si="81"/>
        <v>22.662337662337663</v>
      </c>
      <c r="AG221" s="59">
        <f t="shared" si="82"/>
        <v>1745</v>
      </c>
      <c r="AH221" s="1"/>
      <c r="AI221" s="1"/>
      <c r="AJ221" s="1"/>
      <c r="AK221" s="1"/>
    </row>
    <row r="222" spans="1:37" s="3" customFormat="1" ht="30" x14ac:dyDescent="0.2">
      <c r="A222" s="25" t="s">
        <v>559</v>
      </c>
      <c r="B222" s="24" t="s">
        <v>20</v>
      </c>
      <c r="C222" s="25"/>
      <c r="D222" s="25" t="s">
        <v>617</v>
      </c>
      <c r="E222" s="25" t="s">
        <v>146</v>
      </c>
      <c r="F222" s="25" t="s">
        <v>454</v>
      </c>
      <c r="G222" s="25" t="s">
        <v>491</v>
      </c>
      <c r="H222" s="25" t="s">
        <v>616</v>
      </c>
      <c r="I222" s="106">
        <v>1800</v>
      </c>
      <c r="J222" s="106">
        <v>57300</v>
      </c>
      <c r="K222" s="106">
        <v>57300</v>
      </c>
      <c r="L222" s="25"/>
      <c r="M222" s="25">
        <v>5</v>
      </c>
      <c r="N222" s="25" t="s">
        <v>705</v>
      </c>
      <c r="O222" s="106">
        <v>33400</v>
      </c>
      <c r="P222" s="25">
        <v>50</v>
      </c>
      <c r="Q222" s="25">
        <v>521</v>
      </c>
      <c r="R222" s="25">
        <v>0</v>
      </c>
      <c r="S222" s="25">
        <v>6</v>
      </c>
      <c r="T222" s="90" t="s">
        <v>679</v>
      </c>
      <c r="U222" s="25" t="s">
        <v>636</v>
      </c>
      <c r="V222" s="25" t="s">
        <v>678</v>
      </c>
      <c r="W222" s="25">
        <v>165.25</v>
      </c>
      <c r="X222" s="25"/>
      <c r="Y222" s="28"/>
      <c r="Z222" s="20">
        <f t="shared" si="76"/>
        <v>55.45302013422819</v>
      </c>
      <c r="AA222" s="30">
        <f t="shared" si="77"/>
        <v>7.3444444444444441</v>
      </c>
      <c r="AB222" s="32">
        <f t="shared" si="78"/>
        <v>0.23071553228621292</v>
      </c>
      <c r="AC222" s="32">
        <f t="shared" si="79"/>
        <v>0.39580838323353296</v>
      </c>
      <c r="AD222" s="5"/>
      <c r="AE222" s="59">
        <f t="shared" si="80"/>
        <v>264.39999999999998</v>
      </c>
      <c r="AF222" s="59">
        <f t="shared" si="81"/>
        <v>25.374280230326296</v>
      </c>
      <c r="AG222" s="59">
        <f t="shared" si="82"/>
        <v>2203.3333333333335</v>
      </c>
      <c r="AH222" s="1"/>
      <c r="AI222" s="1"/>
      <c r="AJ222" s="1"/>
      <c r="AK222" s="1"/>
    </row>
    <row r="223" spans="1:37" s="3" customFormat="1" ht="30" x14ac:dyDescent="0.2">
      <c r="A223" s="25" t="s">
        <v>560</v>
      </c>
      <c r="B223" s="24" t="s">
        <v>20</v>
      </c>
      <c r="C223" s="25"/>
      <c r="D223" s="25" t="s">
        <v>619</v>
      </c>
      <c r="E223" s="25" t="s">
        <v>146</v>
      </c>
      <c r="F223" s="25" t="s">
        <v>454</v>
      </c>
      <c r="G223" s="25" t="s">
        <v>491</v>
      </c>
      <c r="H223" s="25" t="s">
        <v>618</v>
      </c>
      <c r="I223" s="106">
        <v>258</v>
      </c>
      <c r="J223" s="106">
        <v>8000</v>
      </c>
      <c r="K223" s="106">
        <v>8000</v>
      </c>
      <c r="L223" s="25"/>
      <c r="M223" s="25">
        <v>0</v>
      </c>
      <c r="N223" s="25" t="s">
        <v>705</v>
      </c>
      <c r="O223" s="106">
        <v>7000</v>
      </c>
      <c r="P223" s="25">
        <v>3</v>
      </c>
      <c r="Q223" s="25">
        <v>107</v>
      </c>
      <c r="R223" s="25">
        <v>0</v>
      </c>
      <c r="S223" s="25">
        <v>1</v>
      </c>
      <c r="T223" s="90" t="s">
        <v>681</v>
      </c>
      <c r="U223" s="25" t="s">
        <v>636</v>
      </c>
      <c r="V223" s="25" t="s">
        <v>680</v>
      </c>
      <c r="W223" s="25">
        <v>13.25</v>
      </c>
      <c r="X223" s="25"/>
      <c r="Y223" s="28"/>
      <c r="Z223" s="20">
        <f t="shared" si="76"/>
        <v>30.113636363636363</v>
      </c>
      <c r="AA223" s="30">
        <f t="shared" si="77"/>
        <v>20.65891472868217</v>
      </c>
      <c r="AB223" s="32">
        <f t="shared" si="78"/>
        <v>0.66625000000000001</v>
      </c>
      <c r="AC223" s="32">
        <f t="shared" si="79"/>
        <v>0.76142857142857145</v>
      </c>
      <c r="AD223" s="5"/>
      <c r="AE223" s="59">
        <f t="shared" si="80"/>
        <v>1776.6666666666667</v>
      </c>
      <c r="AF223" s="59">
        <f t="shared" si="81"/>
        <v>49.813084112149532</v>
      </c>
      <c r="AG223" s="59">
        <f t="shared" si="82"/>
        <v>5330</v>
      </c>
      <c r="AH223" s="1"/>
      <c r="AI223" s="1"/>
      <c r="AJ223" s="1"/>
      <c r="AK223" s="1"/>
    </row>
    <row r="224" spans="1:37" s="3" customFormat="1" ht="45" x14ac:dyDescent="0.2">
      <c r="A224" s="25" t="s">
        <v>561</v>
      </c>
      <c r="B224" s="24" t="s">
        <v>20</v>
      </c>
      <c r="C224" s="25"/>
      <c r="D224" s="25" t="s">
        <v>621</v>
      </c>
      <c r="E224" s="25" t="s">
        <v>146</v>
      </c>
      <c r="F224" s="25" t="s">
        <v>454</v>
      </c>
      <c r="G224" s="25" t="s">
        <v>491</v>
      </c>
      <c r="H224" s="25" t="s">
        <v>620</v>
      </c>
      <c r="I224" s="106">
        <v>212</v>
      </c>
      <c r="J224" s="106">
        <v>6858</v>
      </c>
      <c r="K224" s="106">
        <v>6858</v>
      </c>
      <c r="L224" s="25"/>
      <c r="M224" s="25">
        <v>10</v>
      </c>
      <c r="N224" s="25" t="s">
        <v>722</v>
      </c>
      <c r="O224" s="106">
        <v>3400</v>
      </c>
      <c r="P224" s="25">
        <v>8</v>
      </c>
      <c r="Q224" s="25">
        <v>52</v>
      </c>
      <c r="R224" s="25">
        <v>0</v>
      </c>
      <c r="S224" s="25">
        <v>1</v>
      </c>
      <c r="T224" s="90" t="s">
        <v>683</v>
      </c>
      <c r="U224" s="25" t="s">
        <v>636</v>
      </c>
      <c r="V224" s="25" t="s">
        <v>682</v>
      </c>
      <c r="W224" s="25">
        <v>30.5</v>
      </c>
      <c r="X224" s="25"/>
      <c r="Y224" s="28"/>
      <c r="Z224" s="20">
        <f t="shared" si="76"/>
        <v>47.843137254901961</v>
      </c>
      <c r="AA224" s="30">
        <f t="shared" si="77"/>
        <v>18.349056603773583</v>
      </c>
      <c r="AB224" s="32">
        <f t="shared" si="78"/>
        <v>0.56722076407115773</v>
      </c>
      <c r="AC224" s="32">
        <f t="shared" si="79"/>
        <v>1.1441176470588235</v>
      </c>
      <c r="AD224" s="5"/>
      <c r="AE224" s="59">
        <f t="shared" si="80"/>
        <v>486.25</v>
      </c>
      <c r="AF224" s="59">
        <f t="shared" si="81"/>
        <v>74.807692307692307</v>
      </c>
      <c r="AG224" s="59">
        <f t="shared" si="82"/>
        <v>3890</v>
      </c>
      <c r="AH224" s="1"/>
      <c r="AI224" s="1"/>
      <c r="AJ224" s="1"/>
      <c r="AK224" s="1"/>
    </row>
    <row r="225" spans="1:37" s="3" customFormat="1" ht="30" x14ac:dyDescent="0.2">
      <c r="A225" s="25" t="s">
        <v>562</v>
      </c>
      <c r="B225" s="24" t="s">
        <v>20</v>
      </c>
      <c r="C225" s="25"/>
      <c r="D225" s="25" t="s">
        <v>623</v>
      </c>
      <c r="E225" s="25" t="s">
        <v>146</v>
      </c>
      <c r="F225" s="25" t="s">
        <v>454</v>
      </c>
      <c r="G225" s="25" t="s">
        <v>491</v>
      </c>
      <c r="H225" s="25" t="s">
        <v>622</v>
      </c>
      <c r="I225" s="106">
        <v>380</v>
      </c>
      <c r="J225" s="106">
        <v>12780</v>
      </c>
      <c r="K225" s="106">
        <v>12500</v>
      </c>
      <c r="L225" s="25"/>
      <c r="M225" s="25">
        <v>5</v>
      </c>
      <c r="N225" s="25" t="s">
        <v>705</v>
      </c>
      <c r="O225" s="106">
        <v>10800</v>
      </c>
      <c r="P225" s="25">
        <v>13</v>
      </c>
      <c r="Q225" s="25">
        <v>152</v>
      </c>
      <c r="R225" s="25">
        <v>0</v>
      </c>
      <c r="S225" s="25">
        <v>2</v>
      </c>
      <c r="T225" s="90" t="s">
        <v>660</v>
      </c>
      <c r="U225" s="25" t="s">
        <v>636</v>
      </c>
      <c r="V225" s="25" t="s">
        <v>521</v>
      </c>
      <c r="W225" s="25">
        <v>0</v>
      </c>
      <c r="X225" s="25"/>
      <c r="Y225" s="28"/>
      <c r="Z225" s="20">
        <f t="shared" si="76"/>
        <v>0</v>
      </c>
      <c r="AA225" s="30">
        <f t="shared" si="77"/>
        <v>12.973684210526315</v>
      </c>
      <c r="AB225" s="32">
        <f t="shared" si="78"/>
        <v>0.39439999999999997</v>
      </c>
      <c r="AC225" s="32">
        <f t="shared" si="79"/>
        <v>0.45648148148148149</v>
      </c>
      <c r="AD225" s="5"/>
      <c r="AE225" s="59">
        <f t="shared" si="80"/>
        <v>379.23076923076923</v>
      </c>
      <c r="AF225" s="59">
        <f t="shared" si="81"/>
        <v>32.434210526315788</v>
      </c>
      <c r="AG225" s="59">
        <f t="shared" si="82"/>
        <v>2465</v>
      </c>
      <c r="AH225" s="1"/>
      <c r="AI225" s="1"/>
      <c r="AJ225" s="1"/>
      <c r="AK225" s="1"/>
    </row>
    <row r="226" spans="1:37" s="3" customFormat="1" ht="45" x14ac:dyDescent="0.2">
      <c r="A226" s="25" t="s">
        <v>563</v>
      </c>
      <c r="B226" s="24" t="s">
        <v>20</v>
      </c>
      <c r="C226" s="25"/>
      <c r="D226" s="25" t="s">
        <v>625</v>
      </c>
      <c r="E226" s="25" t="s">
        <v>146</v>
      </c>
      <c r="F226" s="25" t="s">
        <v>454</v>
      </c>
      <c r="G226" s="25" t="s">
        <v>491</v>
      </c>
      <c r="H226" s="25" t="s">
        <v>624</v>
      </c>
      <c r="I226" s="106">
        <v>414</v>
      </c>
      <c r="J226" s="106">
        <v>12132</v>
      </c>
      <c r="K226" s="106">
        <v>12132</v>
      </c>
      <c r="L226" s="25"/>
      <c r="M226" s="25">
        <v>5</v>
      </c>
      <c r="N226" s="25" t="s">
        <v>715</v>
      </c>
      <c r="O226" s="106">
        <v>10182</v>
      </c>
      <c r="P226" s="25">
        <v>5</v>
      </c>
      <c r="Q226" s="25">
        <v>136</v>
      </c>
      <c r="R226" s="25">
        <v>0</v>
      </c>
      <c r="S226" s="25">
        <v>1</v>
      </c>
      <c r="T226" s="90" t="s">
        <v>644</v>
      </c>
      <c r="U226" s="25" t="s">
        <v>636</v>
      </c>
      <c r="V226" s="25" t="s">
        <v>684</v>
      </c>
      <c r="W226" s="25">
        <v>79</v>
      </c>
      <c r="X226" s="25"/>
      <c r="Y226" s="28"/>
      <c r="Z226" s="20">
        <f t="shared" si="76"/>
        <v>60.076045627376431</v>
      </c>
      <c r="AA226" s="30">
        <f t="shared" si="77"/>
        <v>14.347826086956522</v>
      </c>
      <c r="AB226" s="32">
        <f t="shared" si="78"/>
        <v>0.48961424332344211</v>
      </c>
      <c r="AC226" s="32">
        <f t="shared" si="79"/>
        <v>0.58338243959929292</v>
      </c>
      <c r="AD226" s="5"/>
      <c r="AE226" s="59">
        <f t="shared" si="80"/>
        <v>1188</v>
      </c>
      <c r="AF226" s="59">
        <f t="shared" si="81"/>
        <v>43.676470588235297</v>
      </c>
      <c r="AG226" s="59">
        <f t="shared" si="82"/>
        <v>5940</v>
      </c>
      <c r="AH226" s="1"/>
      <c r="AI226" s="1"/>
      <c r="AJ226" s="1"/>
      <c r="AK226" s="1"/>
    </row>
    <row r="227" spans="1:37" s="3" customFormat="1" ht="30" x14ac:dyDescent="0.2">
      <c r="A227" s="25" t="s">
        <v>564</v>
      </c>
      <c r="B227" s="24" t="s">
        <v>20</v>
      </c>
      <c r="C227" s="25"/>
      <c r="D227" s="25" t="s">
        <v>627</v>
      </c>
      <c r="E227" s="25" t="s">
        <v>146</v>
      </c>
      <c r="F227" s="25" t="s">
        <v>454</v>
      </c>
      <c r="G227" s="25" t="s">
        <v>491</v>
      </c>
      <c r="H227" s="25" t="s">
        <v>626</v>
      </c>
      <c r="I227" s="106">
        <v>465</v>
      </c>
      <c r="J227" s="106">
        <v>16041</v>
      </c>
      <c r="K227" s="106">
        <v>16041</v>
      </c>
      <c r="L227" s="25"/>
      <c r="M227" s="25">
        <v>10</v>
      </c>
      <c r="N227" s="25" t="s">
        <v>705</v>
      </c>
      <c r="O227" s="106">
        <v>15000</v>
      </c>
      <c r="P227" s="25">
        <v>5</v>
      </c>
      <c r="Q227" s="25">
        <v>248</v>
      </c>
      <c r="R227" s="25">
        <v>1</v>
      </c>
      <c r="S227" s="25">
        <v>2</v>
      </c>
      <c r="T227" s="90" t="s">
        <v>644</v>
      </c>
      <c r="U227" s="25" t="s">
        <v>636</v>
      </c>
      <c r="V227" s="25" t="s">
        <v>685</v>
      </c>
      <c r="W227" s="25">
        <v>80.5</v>
      </c>
      <c r="X227" s="25"/>
      <c r="Y227" s="28"/>
      <c r="Z227" s="20">
        <f t="shared" si="76"/>
        <v>82.989690721649495</v>
      </c>
      <c r="AA227" s="30">
        <f t="shared" si="77"/>
        <v>12.774193548387096</v>
      </c>
      <c r="AB227" s="32">
        <f t="shared" si="78"/>
        <v>0.3703011034224799</v>
      </c>
      <c r="AC227" s="32">
        <f t="shared" si="79"/>
        <v>0.39600000000000002</v>
      </c>
      <c r="AD227" s="5"/>
      <c r="AE227" s="59">
        <f t="shared" si="80"/>
        <v>1188</v>
      </c>
      <c r="AF227" s="59">
        <f t="shared" si="81"/>
        <v>23.951612903225808</v>
      </c>
      <c r="AG227" s="59">
        <f t="shared" si="82"/>
        <v>2970</v>
      </c>
      <c r="AH227" s="1"/>
      <c r="AI227" s="1"/>
      <c r="AJ227" s="1"/>
      <c r="AK227" s="1"/>
    </row>
    <row r="228" spans="1:37" s="3" customFormat="1" ht="75" x14ac:dyDescent="0.2">
      <c r="A228" s="25" t="s">
        <v>565</v>
      </c>
      <c r="B228" s="24" t="s">
        <v>20</v>
      </c>
      <c r="C228" s="25"/>
      <c r="D228" s="25" t="s">
        <v>629</v>
      </c>
      <c r="E228" s="25" t="s">
        <v>146</v>
      </c>
      <c r="F228" s="25" t="s">
        <v>454</v>
      </c>
      <c r="G228" s="25" t="s">
        <v>491</v>
      </c>
      <c r="H228" s="25" t="s">
        <v>628</v>
      </c>
      <c r="I228" s="106">
        <v>3608</v>
      </c>
      <c r="J228" s="106">
        <v>90000</v>
      </c>
      <c r="K228" s="106">
        <v>90000</v>
      </c>
      <c r="L228" s="25"/>
      <c r="M228" s="25">
        <v>5</v>
      </c>
      <c r="N228" s="25" t="s">
        <v>703</v>
      </c>
      <c r="O228" s="106">
        <v>66000</v>
      </c>
      <c r="P228" s="25">
        <v>29</v>
      </c>
      <c r="Q228" s="25">
        <v>896</v>
      </c>
      <c r="R228" s="25">
        <v>0</v>
      </c>
      <c r="S228" s="25">
        <v>2</v>
      </c>
      <c r="T228" s="90" t="s">
        <v>687</v>
      </c>
      <c r="U228" s="25" t="s">
        <v>636</v>
      </c>
      <c r="V228" s="25" t="s">
        <v>686</v>
      </c>
      <c r="W228" s="25">
        <v>871.5</v>
      </c>
      <c r="X228" s="25"/>
      <c r="Y228" s="28"/>
      <c r="Z228" s="20">
        <f t="shared" si="76"/>
        <v>71.084828711256122</v>
      </c>
      <c r="AA228" s="30">
        <f t="shared" si="77"/>
        <v>6.1557649667405769</v>
      </c>
      <c r="AB228" s="32">
        <f t="shared" si="78"/>
        <v>0.24677777777777779</v>
      </c>
      <c r="AC228" s="32">
        <f t="shared" si="79"/>
        <v>0.33651515151515149</v>
      </c>
      <c r="AD228" s="5"/>
      <c r="AE228" s="59">
        <f t="shared" si="80"/>
        <v>765.86206896551721</v>
      </c>
      <c r="AF228" s="59">
        <f t="shared" si="81"/>
        <v>24.787946428571427</v>
      </c>
      <c r="AG228" s="59">
        <f t="shared" si="82"/>
        <v>11105</v>
      </c>
      <c r="AH228" s="1"/>
      <c r="AI228" s="1"/>
      <c r="AJ228" s="1"/>
      <c r="AK228" s="1"/>
    </row>
    <row r="229" spans="1:37" s="3" customFormat="1" ht="45" x14ac:dyDescent="0.2">
      <c r="A229" s="25" t="s">
        <v>566</v>
      </c>
      <c r="B229" s="24" t="s">
        <v>20</v>
      </c>
      <c r="C229" s="25"/>
      <c r="D229" s="25" t="s">
        <v>631</v>
      </c>
      <c r="E229" s="25" t="s">
        <v>146</v>
      </c>
      <c r="F229" s="25" t="s">
        <v>454</v>
      </c>
      <c r="G229" s="25" t="s">
        <v>491</v>
      </c>
      <c r="H229" s="25" t="s">
        <v>630</v>
      </c>
      <c r="I229" s="106">
        <v>229</v>
      </c>
      <c r="J229" s="106">
        <v>7884</v>
      </c>
      <c r="K229" s="106">
        <v>6800</v>
      </c>
      <c r="L229" s="25"/>
      <c r="M229" s="25">
        <v>0</v>
      </c>
      <c r="N229" s="25" t="s">
        <v>722</v>
      </c>
      <c r="O229" s="106">
        <v>6500</v>
      </c>
      <c r="P229" s="25">
        <v>2</v>
      </c>
      <c r="Q229" s="25">
        <v>90</v>
      </c>
      <c r="R229" s="25">
        <v>0</v>
      </c>
      <c r="S229" s="25">
        <v>4</v>
      </c>
      <c r="T229" s="90" t="s">
        <v>683</v>
      </c>
      <c r="U229" s="25" t="s">
        <v>636</v>
      </c>
      <c r="V229" s="25" t="s">
        <v>688</v>
      </c>
      <c r="W229" s="25">
        <v>33.25</v>
      </c>
      <c r="X229" s="25"/>
      <c r="Y229" s="28"/>
      <c r="Z229" s="20">
        <f t="shared" si="76"/>
        <v>56.355932203389834</v>
      </c>
      <c r="AA229" s="30">
        <f t="shared" si="77"/>
        <v>16.986899563318776</v>
      </c>
      <c r="AB229" s="32">
        <f t="shared" si="78"/>
        <v>0.57205882352941173</v>
      </c>
      <c r="AC229" s="32">
        <f t="shared" si="79"/>
        <v>0.59846153846153849</v>
      </c>
      <c r="AD229" s="5"/>
      <c r="AE229" s="59">
        <f t="shared" si="80"/>
        <v>1945</v>
      </c>
      <c r="AF229" s="59">
        <f t="shared" si="81"/>
        <v>43.222222222222221</v>
      </c>
      <c r="AG229" s="59">
        <f t="shared" si="82"/>
        <v>972.5</v>
      </c>
      <c r="AH229" s="1"/>
      <c r="AI229" s="1"/>
      <c r="AJ229" s="1"/>
      <c r="AK229" s="1"/>
    </row>
    <row r="230" spans="1:37" s="3" customFormat="1" ht="15" x14ac:dyDescent="0.2">
      <c r="A230" s="25" t="s">
        <v>567</v>
      </c>
      <c r="B230" s="24" t="s">
        <v>20</v>
      </c>
      <c r="C230" s="25"/>
      <c r="D230" s="25" t="s">
        <v>633</v>
      </c>
      <c r="E230" s="25" t="s">
        <v>146</v>
      </c>
      <c r="F230" s="25" t="s">
        <v>454</v>
      </c>
      <c r="G230" s="25" t="s">
        <v>491</v>
      </c>
      <c r="H230" s="25" t="s">
        <v>632</v>
      </c>
      <c r="I230" s="106">
        <v>1914</v>
      </c>
      <c r="J230" s="106">
        <v>55500</v>
      </c>
      <c r="K230" s="106">
        <v>55500</v>
      </c>
      <c r="L230" s="25"/>
      <c r="M230" s="25">
        <v>5</v>
      </c>
      <c r="N230" s="25" t="s">
        <v>703</v>
      </c>
      <c r="O230" s="106">
        <v>53000</v>
      </c>
      <c r="P230" s="25">
        <v>11</v>
      </c>
      <c r="Q230" s="25">
        <v>685</v>
      </c>
      <c r="R230" s="25">
        <v>1</v>
      </c>
      <c r="S230" s="25">
        <v>9</v>
      </c>
      <c r="T230" s="90" t="s">
        <v>690</v>
      </c>
      <c r="U230" s="25" t="s">
        <v>636</v>
      </c>
      <c r="V230" s="25" t="s">
        <v>689</v>
      </c>
      <c r="W230" s="25">
        <v>46.25</v>
      </c>
      <c r="X230" s="25"/>
      <c r="Y230" s="28"/>
      <c r="Z230" s="20">
        <f t="shared" si="76"/>
        <v>28.726708074534162</v>
      </c>
      <c r="AA230" s="30">
        <f t="shared" si="77"/>
        <v>7.1786833855799372</v>
      </c>
      <c r="AB230" s="32">
        <f t="shared" si="78"/>
        <v>0.24756756756756756</v>
      </c>
      <c r="AC230" s="32">
        <f t="shared" si="79"/>
        <v>0.2592452830188679</v>
      </c>
      <c r="AD230" s="5"/>
      <c r="AE230" s="59">
        <f t="shared" si="80"/>
        <v>1249.090909090909</v>
      </c>
      <c r="AF230" s="59">
        <f t="shared" si="81"/>
        <v>20.058394160583941</v>
      </c>
      <c r="AG230" s="59">
        <f t="shared" si="82"/>
        <v>1526.6666666666667</v>
      </c>
      <c r="AH230" s="1"/>
      <c r="AI230" s="1"/>
      <c r="AJ230" s="1"/>
      <c r="AK230" s="1"/>
    </row>
    <row r="231" spans="1:37" s="3" customFormat="1" ht="45" x14ac:dyDescent="0.2">
      <c r="A231" s="25" t="s">
        <v>568</v>
      </c>
      <c r="B231" s="24" t="s">
        <v>20</v>
      </c>
      <c r="C231" s="25"/>
      <c r="D231" s="25" t="s">
        <v>635</v>
      </c>
      <c r="E231" s="25" t="s">
        <v>146</v>
      </c>
      <c r="F231" s="25" t="s">
        <v>454</v>
      </c>
      <c r="G231" s="25" t="s">
        <v>491</v>
      </c>
      <c r="H231" s="25" t="s">
        <v>634</v>
      </c>
      <c r="I231" s="106">
        <v>1078</v>
      </c>
      <c r="J231" s="106">
        <v>35000</v>
      </c>
      <c r="K231" s="106">
        <v>33700</v>
      </c>
      <c r="L231" s="25"/>
      <c r="M231" s="25">
        <v>10</v>
      </c>
      <c r="N231" s="25" t="s">
        <v>703</v>
      </c>
      <c r="O231" s="106">
        <v>17200</v>
      </c>
      <c r="P231" s="25">
        <v>15</v>
      </c>
      <c r="Q231" s="25">
        <v>293</v>
      </c>
      <c r="R231" s="25">
        <v>0</v>
      </c>
      <c r="S231" s="25">
        <v>2</v>
      </c>
      <c r="T231" s="90" t="s">
        <v>691</v>
      </c>
      <c r="U231" s="25" t="s">
        <v>636</v>
      </c>
      <c r="V231" s="25" t="s">
        <v>647</v>
      </c>
      <c r="W231" s="25">
        <v>0</v>
      </c>
      <c r="X231" s="25"/>
      <c r="Y231" s="28"/>
      <c r="Z231" s="20">
        <f t="shared" si="76"/>
        <v>0</v>
      </c>
      <c r="AA231" s="30">
        <f t="shared" si="77"/>
        <v>5.0463821892393321</v>
      </c>
      <c r="AB231" s="32">
        <f t="shared" si="78"/>
        <v>0.16142433234421366</v>
      </c>
      <c r="AC231" s="32">
        <f t="shared" si="79"/>
        <v>0.31627906976744186</v>
      </c>
      <c r="AD231" s="5"/>
      <c r="AE231" s="59">
        <f t="shared" si="80"/>
        <v>362.66666666666669</v>
      </c>
      <c r="AF231" s="59">
        <f t="shared" si="81"/>
        <v>18.56655290102389</v>
      </c>
      <c r="AG231" s="59">
        <f t="shared" si="82"/>
        <v>2720</v>
      </c>
      <c r="AH231" s="1"/>
      <c r="AI231" s="1"/>
      <c r="AJ231" s="1"/>
      <c r="AK231" s="1"/>
    </row>
    <row r="232" spans="1:37" s="3" customFormat="1" ht="30" x14ac:dyDescent="0.2">
      <c r="A232" s="25" t="s">
        <v>469</v>
      </c>
      <c r="B232" s="88" t="s">
        <v>470</v>
      </c>
      <c r="C232" s="25" t="s">
        <v>305</v>
      </c>
      <c r="D232" s="25" t="s">
        <v>471</v>
      </c>
      <c r="E232" s="25" t="s">
        <v>177</v>
      </c>
      <c r="F232" s="25" t="s">
        <v>472</v>
      </c>
      <c r="G232" s="25" t="s">
        <v>494</v>
      </c>
      <c r="H232" s="88"/>
      <c r="I232" s="90"/>
      <c r="J232" s="90"/>
      <c r="K232" s="90"/>
      <c r="L232" s="24"/>
      <c r="M232" s="24"/>
      <c r="N232" s="24"/>
      <c r="O232" s="90"/>
      <c r="P232" s="24"/>
      <c r="Q232" s="24"/>
      <c r="R232" s="24"/>
      <c r="S232" s="24"/>
      <c r="T232" s="90"/>
      <c r="U232" s="24"/>
      <c r="V232" s="24"/>
      <c r="W232" s="24"/>
      <c r="X232" s="24"/>
      <c r="Y232" s="27"/>
      <c r="Z232" s="20" t="e">
        <f t="shared" si="76"/>
        <v>#DIV/0!</v>
      </c>
      <c r="AA232" s="30" t="e">
        <f t="shared" si="77"/>
        <v>#DIV/0!</v>
      </c>
      <c r="AB232" s="32" t="e">
        <f t="shared" si="78"/>
        <v>#DIV/0!</v>
      </c>
      <c r="AC232" s="32" t="e">
        <f t="shared" si="79"/>
        <v>#DIV/0!</v>
      </c>
      <c r="AD232" s="5"/>
      <c r="AE232" s="59" t="e">
        <f t="shared" si="80"/>
        <v>#DIV/0!</v>
      </c>
      <c r="AF232" s="59" t="e">
        <f t="shared" si="81"/>
        <v>#DIV/0!</v>
      </c>
      <c r="AG232" s="59" t="e">
        <f t="shared" si="82"/>
        <v>#DIV/0!</v>
      </c>
      <c r="AH232" s="1"/>
      <c r="AI232" s="1"/>
      <c r="AJ232" s="1"/>
      <c r="AK232" s="1"/>
    </row>
    <row r="233" spans="1:37" s="3" customFormat="1" ht="30" x14ac:dyDescent="0.2">
      <c r="A233" s="25" t="s">
        <v>473</v>
      </c>
      <c r="B233" s="45" t="s">
        <v>20</v>
      </c>
      <c r="C233" s="25" t="s">
        <v>142</v>
      </c>
      <c r="D233" s="25" t="s">
        <v>474</v>
      </c>
      <c r="E233" s="25" t="s">
        <v>146</v>
      </c>
      <c r="F233" s="25" t="s">
        <v>163</v>
      </c>
      <c r="G233" s="25" t="s">
        <v>493</v>
      </c>
      <c r="H233" s="88"/>
      <c r="I233" s="90"/>
      <c r="J233" s="90"/>
      <c r="K233" s="90"/>
      <c r="L233" s="24"/>
      <c r="M233" s="24"/>
      <c r="N233" s="24"/>
      <c r="O233" s="90"/>
      <c r="P233" s="24"/>
      <c r="Q233" s="24"/>
      <c r="R233" s="24"/>
      <c r="S233" s="24"/>
      <c r="T233" s="90"/>
      <c r="U233" s="24"/>
      <c r="V233" s="24"/>
      <c r="W233" s="24"/>
      <c r="X233" s="24"/>
      <c r="Y233" s="27"/>
      <c r="Z233" s="20" t="e">
        <f t="shared" si="76"/>
        <v>#DIV/0!</v>
      </c>
      <c r="AA233" s="30" t="e">
        <f t="shared" si="77"/>
        <v>#DIV/0!</v>
      </c>
      <c r="AB233" s="32" t="e">
        <f t="shared" si="78"/>
        <v>#DIV/0!</v>
      </c>
      <c r="AC233" s="32" t="e">
        <f t="shared" si="79"/>
        <v>#DIV/0!</v>
      </c>
      <c r="AD233" s="5"/>
      <c r="AE233" s="59" t="e">
        <f t="shared" si="80"/>
        <v>#DIV/0!</v>
      </c>
      <c r="AF233" s="59" t="e">
        <f t="shared" si="81"/>
        <v>#DIV/0!</v>
      </c>
      <c r="AG233" s="59" t="e">
        <f t="shared" si="82"/>
        <v>#DIV/0!</v>
      </c>
      <c r="AH233" s="1"/>
      <c r="AI233" s="1"/>
      <c r="AJ233" s="1"/>
      <c r="AK233" s="1"/>
    </row>
    <row r="234" spans="1:37" s="3" customFormat="1" ht="30" x14ac:dyDescent="0.2">
      <c r="A234" s="25" t="s">
        <v>452</v>
      </c>
      <c r="B234" s="45" t="s">
        <v>20</v>
      </c>
      <c r="C234" s="25" t="s">
        <v>142</v>
      </c>
      <c r="D234" s="25" t="s">
        <v>453</v>
      </c>
      <c r="E234" s="25" t="s">
        <v>177</v>
      </c>
      <c r="F234" s="25" t="s">
        <v>454</v>
      </c>
      <c r="G234" s="25" t="s">
        <v>487</v>
      </c>
      <c r="H234" s="88" t="s">
        <v>514</v>
      </c>
      <c r="I234" s="90"/>
      <c r="J234" s="90"/>
      <c r="K234" s="90"/>
      <c r="L234" s="88"/>
      <c r="M234" s="24"/>
      <c r="N234" s="24"/>
      <c r="O234" s="90"/>
      <c r="P234" s="24"/>
      <c r="Q234" s="24"/>
      <c r="R234" s="24"/>
      <c r="S234" s="24"/>
      <c r="T234" s="90"/>
      <c r="U234" s="24"/>
      <c r="V234" s="24"/>
      <c r="W234" s="24"/>
      <c r="X234" s="24"/>
      <c r="Y234" s="27"/>
      <c r="Z234" s="20" t="e">
        <f t="shared" si="76"/>
        <v>#DIV/0!</v>
      </c>
      <c r="AA234" s="30" t="e">
        <f t="shared" si="77"/>
        <v>#DIV/0!</v>
      </c>
      <c r="AB234" s="32" t="e">
        <f t="shared" si="78"/>
        <v>#DIV/0!</v>
      </c>
      <c r="AC234" s="32" t="e">
        <f t="shared" si="79"/>
        <v>#DIV/0!</v>
      </c>
      <c r="AD234" s="5"/>
      <c r="AE234" s="59" t="e">
        <f t="shared" si="80"/>
        <v>#DIV/0!</v>
      </c>
      <c r="AF234" s="59" t="e">
        <f t="shared" si="81"/>
        <v>#DIV/0!</v>
      </c>
      <c r="AG234" s="59" t="e">
        <f t="shared" si="82"/>
        <v>#DIV/0!</v>
      </c>
      <c r="AH234" s="1"/>
      <c r="AI234" s="1"/>
      <c r="AJ234" s="1"/>
      <c r="AK234" s="1"/>
    </row>
    <row r="235" spans="1:37" s="3" customFormat="1" ht="15" x14ac:dyDescent="0.2">
      <c r="A235" s="38"/>
      <c r="B235" s="38"/>
      <c r="C235" s="38"/>
      <c r="D235" s="38"/>
      <c r="E235" s="38"/>
      <c r="F235" s="38"/>
      <c r="G235" s="38"/>
      <c r="H235" s="87"/>
      <c r="I235" s="138"/>
      <c r="J235" s="138"/>
      <c r="K235" s="138"/>
      <c r="L235" s="87"/>
      <c r="M235" s="87"/>
      <c r="N235" s="87"/>
      <c r="O235" s="138"/>
      <c r="P235" s="87"/>
      <c r="Q235" s="87"/>
      <c r="R235" s="87"/>
      <c r="S235" s="82"/>
      <c r="T235" s="139"/>
      <c r="U235" s="82"/>
      <c r="V235" s="82"/>
      <c r="W235" s="82"/>
      <c r="X235" s="82"/>
      <c r="Y235" s="82"/>
      <c r="Z235" s="20"/>
      <c r="AA235" s="30"/>
      <c r="AB235" s="32"/>
      <c r="AC235" s="32"/>
      <c r="AD235" s="1"/>
      <c r="AE235" s="59"/>
      <c r="AF235" s="59"/>
      <c r="AG235" s="59"/>
      <c r="AH235" s="1"/>
      <c r="AI235" s="1"/>
      <c r="AJ235" s="1"/>
      <c r="AK235" s="1"/>
    </row>
    <row r="236" spans="1:37" s="3" customFormat="1" ht="18" x14ac:dyDescent="0.2">
      <c r="A236" s="38"/>
      <c r="B236" s="38"/>
      <c r="C236" s="38"/>
      <c r="D236" s="38"/>
      <c r="E236" s="38"/>
      <c r="F236" s="38"/>
      <c r="G236" s="38"/>
      <c r="H236" s="36" t="s">
        <v>748</v>
      </c>
      <c r="I236" s="135">
        <f>SUM(I188:I234)</f>
        <v>48653</v>
      </c>
      <c r="J236" s="135">
        <f t="shared" ref="J236:X236" si="83">SUM(J188:J234)</f>
        <v>1086013</v>
      </c>
      <c r="K236" s="135">
        <f t="shared" si="83"/>
        <v>1062208</v>
      </c>
      <c r="L236" s="60"/>
      <c r="M236" s="60"/>
      <c r="N236" s="60"/>
      <c r="O236" s="135">
        <f t="shared" si="83"/>
        <v>480642</v>
      </c>
      <c r="P236" s="60">
        <f t="shared" si="83"/>
        <v>833</v>
      </c>
      <c r="Q236" s="60">
        <f t="shared" si="83"/>
        <v>8835</v>
      </c>
      <c r="R236" s="60">
        <f t="shared" si="83"/>
        <v>46</v>
      </c>
      <c r="S236" s="60">
        <f t="shared" si="83"/>
        <v>107</v>
      </c>
      <c r="T236" s="135">
        <f t="shared" si="83"/>
        <v>19310</v>
      </c>
      <c r="U236" s="60">
        <f t="shared" si="83"/>
        <v>0</v>
      </c>
      <c r="V236" s="60">
        <f t="shared" si="83"/>
        <v>178.25</v>
      </c>
      <c r="W236" s="60">
        <f t="shared" si="83"/>
        <v>2067.25</v>
      </c>
      <c r="X236" s="60">
        <f t="shared" si="83"/>
        <v>0</v>
      </c>
      <c r="Y236" s="60"/>
      <c r="Z236" s="68"/>
      <c r="AA236" s="77"/>
      <c r="AB236" s="73"/>
      <c r="AC236" s="73"/>
      <c r="AD236" s="11"/>
      <c r="AE236" s="80"/>
      <c r="AF236" s="80"/>
      <c r="AG236" s="80"/>
      <c r="AH236" s="1"/>
      <c r="AI236" s="1"/>
      <c r="AJ236" s="1"/>
      <c r="AK236" s="1"/>
    </row>
    <row r="237" spans="1:37" s="3" customFormat="1" x14ac:dyDescent="0.2">
      <c r="A237" s="38"/>
      <c r="B237" s="38"/>
      <c r="C237" s="38"/>
      <c r="D237" s="38"/>
      <c r="E237" s="38"/>
      <c r="F237" s="38"/>
      <c r="G237" s="38"/>
      <c r="H237" s="87"/>
      <c r="I237" s="138"/>
      <c r="J237" s="138"/>
      <c r="K237" s="138"/>
      <c r="L237" s="87"/>
      <c r="M237" s="87"/>
      <c r="N237" s="87"/>
      <c r="O237" s="138"/>
      <c r="P237" s="87"/>
      <c r="Q237" s="87"/>
      <c r="R237" s="87"/>
      <c r="S237" s="82"/>
      <c r="T237" s="139"/>
      <c r="U237" s="82"/>
      <c r="V237" s="82"/>
      <c r="W237" s="82"/>
      <c r="X237" s="82"/>
      <c r="Y237" s="82"/>
      <c r="Z237" s="70"/>
      <c r="AA237" s="70"/>
      <c r="AB237" s="75"/>
      <c r="AC237" s="75"/>
      <c r="AD237" s="1"/>
      <c r="AE237" s="82"/>
      <c r="AF237" s="82"/>
      <c r="AG237" s="82"/>
      <c r="AH237" s="1"/>
      <c r="AI237" s="1"/>
      <c r="AJ237" s="1"/>
      <c r="AK237" s="1"/>
    </row>
    <row r="238" spans="1:37" s="3" customFormat="1" ht="18" x14ac:dyDescent="0.2">
      <c r="A238" s="38"/>
      <c r="B238" s="38"/>
      <c r="C238" s="38"/>
      <c r="D238" s="38"/>
      <c r="E238" s="38"/>
      <c r="F238" s="38"/>
      <c r="G238" s="38"/>
      <c r="H238" s="87"/>
      <c r="I238" s="138"/>
      <c r="J238" s="138"/>
      <c r="K238" s="138"/>
      <c r="L238" s="87"/>
      <c r="M238" s="87"/>
      <c r="N238" s="87"/>
      <c r="O238" s="138"/>
      <c r="P238" s="87"/>
      <c r="Q238" s="87"/>
      <c r="R238" s="87"/>
      <c r="S238" s="82"/>
      <c r="T238" s="130"/>
      <c r="V238" s="82"/>
      <c r="W238" s="82"/>
      <c r="X238" s="82"/>
      <c r="Y238" s="36"/>
      <c r="Z238" s="20"/>
      <c r="AA238" s="70"/>
      <c r="AB238" s="75"/>
      <c r="AC238" s="75"/>
      <c r="AD238" s="1"/>
      <c r="AE238" s="82"/>
      <c r="AF238" s="82"/>
      <c r="AG238" s="82"/>
      <c r="AH238" s="1"/>
      <c r="AI238" s="1"/>
      <c r="AJ238" s="1"/>
      <c r="AK238" s="1"/>
    </row>
    <row r="239" spans="1:37" s="3" customFormat="1" ht="18" x14ac:dyDescent="0.2">
      <c r="A239" s="38"/>
      <c r="B239" s="38"/>
      <c r="C239" s="38"/>
      <c r="D239" s="38"/>
      <c r="E239" s="38"/>
      <c r="F239" s="38"/>
      <c r="G239" s="38"/>
      <c r="H239" s="87"/>
      <c r="I239" s="138"/>
      <c r="J239" s="138"/>
      <c r="K239" s="138"/>
      <c r="L239" s="87"/>
      <c r="M239" s="87"/>
      <c r="N239" s="87"/>
      <c r="O239" s="138"/>
      <c r="P239" s="87"/>
      <c r="Q239" s="87"/>
      <c r="R239" s="87"/>
      <c r="S239" s="82"/>
      <c r="T239" s="139"/>
      <c r="U239" s="82"/>
      <c r="V239" s="82"/>
      <c r="W239" s="82"/>
      <c r="X239" s="82"/>
      <c r="Y239" s="36"/>
      <c r="Z239" s="20"/>
      <c r="AA239" s="70"/>
      <c r="AB239" s="75"/>
      <c r="AC239" s="75"/>
      <c r="AD239" s="1"/>
      <c r="AE239" s="82"/>
      <c r="AF239" s="82"/>
      <c r="AG239" s="82"/>
      <c r="AH239" s="1"/>
      <c r="AI239" s="1"/>
      <c r="AJ239" s="1"/>
      <c r="AK239" s="1"/>
    </row>
    <row r="240" spans="1:37" ht="18" x14ac:dyDescent="0.2">
      <c r="H240" s="87"/>
      <c r="I240" s="138"/>
      <c r="J240" s="138"/>
      <c r="K240" s="138"/>
      <c r="L240" s="87"/>
      <c r="M240" s="87"/>
      <c r="N240" s="87"/>
      <c r="O240" s="138"/>
      <c r="P240" s="87"/>
      <c r="Q240" s="87"/>
      <c r="R240" s="87"/>
      <c r="S240" s="82"/>
      <c r="T240" s="139"/>
      <c r="U240" s="82">
        <f>SUM(U12,U56,U85,U139,U160,U181)</f>
        <v>49019.75</v>
      </c>
      <c r="V240" s="82"/>
      <c r="W240" s="82"/>
      <c r="X240" s="82"/>
      <c r="Y240" s="41"/>
      <c r="Z240" s="20"/>
      <c r="AA240" s="70"/>
      <c r="AB240" s="75"/>
      <c r="AC240" s="75"/>
      <c r="AD240" s="1"/>
      <c r="AE240" s="82"/>
      <c r="AF240" s="82"/>
      <c r="AG240" s="82"/>
      <c r="AH240" s="1"/>
      <c r="AI240" s="1"/>
      <c r="AJ240" s="1"/>
      <c r="AK240" s="1"/>
    </row>
    <row r="241" spans="1:37" ht="30" x14ac:dyDescent="0.2">
      <c r="E241" s="127" t="s">
        <v>784</v>
      </c>
      <c r="F241" s="128" t="s">
        <v>787</v>
      </c>
      <c r="G241" s="90" t="s">
        <v>793</v>
      </c>
      <c r="H241" s="128" t="s">
        <v>788</v>
      </c>
      <c r="I241" s="106" t="s">
        <v>789</v>
      </c>
      <c r="J241" s="106" t="s">
        <v>790</v>
      </c>
      <c r="K241" s="106" t="s">
        <v>791</v>
      </c>
      <c r="L241" s="106" t="s">
        <v>792</v>
      </c>
      <c r="M241" s="87"/>
      <c r="N241" s="87"/>
      <c r="O241" s="138"/>
      <c r="P241" s="87"/>
      <c r="Q241" s="87"/>
      <c r="R241" s="87"/>
      <c r="S241" s="82"/>
      <c r="T241" s="139"/>
      <c r="U241" s="82"/>
      <c r="V241" s="82"/>
      <c r="W241" s="82"/>
      <c r="X241" s="82"/>
      <c r="Y241" s="42"/>
      <c r="Z241" s="20"/>
      <c r="AA241" s="70"/>
      <c r="AB241" s="75"/>
      <c r="AC241" s="75"/>
      <c r="AD241" s="1"/>
      <c r="AE241" s="82"/>
      <c r="AF241" s="82"/>
      <c r="AG241" s="82"/>
      <c r="AH241" s="1"/>
      <c r="AI241" s="1"/>
      <c r="AJ241" s="1"/>
      <c r="AK241" s="1"/>
    </row>
    <row r="242" spans="1:37" ht="30" x14ac:dyDescent="0.2">
      <c r="E242" s="90" t="s">
        <v>785</v>
      </c>
      <c r="F242" s="128">
        <f>AVERAGE(I3:I7)</f>
        <v>17736.2</v>
      </c>
      <c r="G242" s="90">
        <f>AVERAGE(K3:K7)</f>
        <v>74200</v>
      </c>
      <c r="H242" s="128">
        <f>AVERAGE(O3:O6)</f>
        <v>32225</v>
      </c>
      <c r="I242" s="128">
        <f>AVERAGE(P3:P7)</f>
        <v>33.6</v>
      </c>
      <c r="J242" s="128">
        <f>AVERAGE(Q3:Q7)</f>
        <v>292.2</v>
      </c>
      <c r="K242" s="128">
        <f>AVERAGE(R3:R7)</f>
        <v>1</v>
      </c>
      <c r="L242" s="128">
        <f>AVERAGE(S3:S7)</f>
        <v>9</v>
      </c>
      <c r="M242" s="87"/>
      <c r="N242" s="87"/>
      <c r="O242" s="138"/>
      <c r="P242" s="87"/>
      <c r="Q242" s="87"/>
      <c r="R242" s="87"/>
      <c r="S242" s="82"/>
      <c r="T242" s="139"/>
      <c r="U242" s="82"/>
      <c r="V242" s="82"/>
      <c r="W242" s="82"/>
      <c r="X242" s="82"/>
      <c r="Y242" s="82"/>
      <c r="Z242" s="70"/>
      <c r="AA242" s="70"/>
      <c r="AB242" s="75"/>
      <c r="AC242" s="75"/>
      <c r="AD242" s="1"/>
      <c r="AE242" s="82"/>
      <c r="AF242" s="82"/>
      <c r="AG242" s="82"/>
      <c r="AH242" s="1"/>
      <c r="AI242" s="1"/>
      <c r="AJ242" s="1"/>
      <c r="AK242" s="1"/>
    </row>
    <row r="243" spans="1:37" ht="15" x14ac:dyDescent="0.2">
      <c r="E243" s="90" t="s">
        <v>741</v>
      </c>
      <c r="F243" s="128">
        <f>AVERAGE(I17:I49)</f>
        <v>4794.757575757576</v>
      </c>
      <c r="G243" s="128">
        <f>AVERAGE(K17:K49)</f>
        <v>49882.121212121216</v>
      </c>
      <c r="H243" s="128">
        <f>AVERAGE(O17:O49)</f>
        <v>10944</v>
      </c>
      <c r="I243" s="128">
        <f>AVERAGE(P17:P49)</f>
        <v>31.90909090909091</v>
      </c>
      <c r="J243" s="128">
        <f>AVERAGE(Q17:Q49)</f>
        <v>496.06060606060606</v>
      </c>
      <c r="K243" s="128">
        <f>AVERAGE(R17:R49)</f>
        <v>0.81818181818181823</v>
      </c>
      <c r="L243" s="128">
        <f>AVERAGE(S17:S49)</f>
        <v>10.909090909090908</v>
      </c>
      <c r="M243" s="87"/>
      <c r="N243" s="87"/>
      <c r="O243" s="138"/>
      <c r="P243" s="87"/>
      <c r="Q243" s="87"/>
      <c r="R243" s="87"/>
      <c r="S243" s="82"/>
      <c r="T243" s="139"/>
      <c r="U243" s="82"/>
      <c r="V243" s="82"/>
      <c r="W243" s="82"/>
      <c r="X243" s="82"/>
      <c r="Y243" s="82"/>
      <c r="Z243" s="70"/>
      <c r="AA243" s="70"/>
      <c r="AB243" s="75"/>
      <c r="AC243" s="75"/>
      <c r="AD243" s="1"/>
      <c r="AE243" s="82"/>
      <c r="AF243" s="82"/>
      <c r="AG243" s="82"/>
      <c r="AH243" s="1"/>
      <c r="AI243" s="1"/>
      <c r="AJ243" s="1"/>
      <c r="AK243" s="1"/>
    </row>
    <row r="244" spans="1:37" ht="30" x14ac:dyDescent="0.2">
      <c r="E244" s="90" t="s">
        <v>786</v>
      </c>
      <c r="F244" s="128">
        <f>AVERAGE(I62:I79)</f>
        <v>5008.0588235294117</v>
      </c>
      <c r="G244" s="90">
        <f>AVERAGE(K62:K79)</f>
        <v>56313.823529411762</v>
      </c>
      <c r="H244" s="90">
        <f>AVERAGE(O62:O79)</f>
        <v>1650</v>
      </c>
      <c r="I244" s="90">
        <f>AVERAGE(P62:P79)</f>
        <v>67.411764705882348</v>
      </c>
      <c r="J244" s="90">
        <f>AVERAGE(Q62:Q79)</f>
        <v>272.1764705882353</v>
      </c>
      <c r="K244" s="90">
        <f>AVERAGE(R62:R79)</f>
        <v>15.777777777777779</v>
      </c>
      <c r="L244" s="90">
        <f>AVERAGE(S62:S79)</f>
        <v>9.0555555555555554</v>
      </c>
      <c r="M244" s="87"/>
      <c r="N244" s="87"/>
      <c r="O244" s="138"/>
      <c r="P244" s="87"/>
      <c r="Q244" s="87"/>
      <c r="R244" s="87"/>
      <c r="S244" s="82"/>
      <c r="T244" s="139"/>
      <c r="U244" s="82"/>
      <c r="V244" s="82"/>
      <c r="W244" s="82"/>
      <c r="X244" s="82"/>
      <c r="Y244" s="82"/>
      <c r="Z244" s="70"/>
      <c r="AA244" s="70"/>
      <c r="AB244" s="75"/>
      <c r="AC244" s="75"/>
      <c r="AD244" s="1"/>
      <c r="AE244" s="82"/>
      <c r="AF244" s="82"/>
      <c r="AG244" s="82"/>
      <c r="AH244" s="1"/>
      <c r="AI244" s="1"/>
      <c r="AJ244" s="1"/>
      <c r="AK244" s="1"/>
    </row>
    <row r="245" spans="1:37" ht="15" x14ac:dyDescent="0.2">
      <c r="E245" s="90" t="s">
        <v>742</v>
      </c>
      <c r="F245" s="128">
        <f>AVERAGE(I93:I134)</f>
        <v>1940.2142857142858</v>
      </c>
      <c r="G245" s="128">
        <f>AVERAGE(K93:K134)</f>
        <v>31268.238095238095</v>
      </c>
      <c r="H245" s="128">
        <f>AVERAGE(O93:O134)</f>
        <v>8407.6904761904771</v>
      </c>
      <c r="I245" s="128">
        <f t="shared" ref="I245:L245" si="84">AVERAGE(P93:P134)</f>
        <v>34.904761904761905</v>
      </c>
      <c r="J245" s="128">
        <f t="shared" si="84"/>
        <v>233.95238095238096</v>
      </c>
      <c r="K245" s="128">
        <f t="shared" si="84"/>
        <v>2.0238095238095237</v>
      </c>
      <c r="L245" s="128">
        <f t="shared" si="84"/>
        <v>6.7142857142857144</v>
      </c>
      <c r="M245" s="87"/>
      <c r="N245" s="87"/>
      <c r="O245" s="138"/>
      <c r="P245" s="87"/>
      <c r="Q245" s="87"/>
      <c r="R245" s="87"/>
      <c r="S245" s="82"/>
      <c r="T245" s="139"/>
      <c r="U245" s="82"/>
      <c r="V245" s="82"/>
      <c r="W245" s="82"/>
      <c r="X245" s="82"/>
      <c r="Y245" s="82"/>
      <c r="Z245" s="70"/>
      <c r="AA245" s="70"/>
      <c r="AB245" s="75"/>
      <c r="AC245" s="75"/>
      <c r="AD245" s="1"/>
      <c r="AE245" s="82"/>
      <c r="AF245" s="82"/>
      <c r="AG245" s="82"/>
      <c r="AH245" s="1"/>
      <c r="AI245" s="1"/>
      <c r="AJ245" s="1"/>
      <c r="AK245" s="1"/>
    </row>
    <row r="246" spans="1:37" ht="30" x14ac:dyDescent="0.2">
      <c r="A246"/>
      <c r="B246"/>
      <c r="C246"/>
      <c r="D246"/>
      <c r="E246" s="90" t="s">
        <v>743</v>
      </c>
      <c r="F246" s="128">
        <f>AVERAGE(I144:I155)</f>
        <v>6687.416666666667</v>
      </c>
      <c r="G246" s="128">
        <f>AVERAGE(K144:K155)</f>
        <v>50030</v>
      </c>
      <c r="H246" s="128">
        <f>AVERAGE(O144:O155)</f>
        <v>1450</v>
      </c>
      <c r="I246" s="128">
        <f t="shared" ref="I246:K246" si="85">AVERAGE(P144:P155)</f>
        <v>138.69999999999999</v>
      </c>
      <c r="J246" s="128">
        <f t="shared" si="85"/>
        <v>489.9</v>
      </c>
      <c r="K246" s="128">
        <f t="shared" si="85"/>
        <v>14.666666666666666</v>
      </c>
      <c r="L246" s="128">
        <f>AVERAGE(S144:S155)</f>
        <v>5.166666666666667</v>
      </c>
      <c r="M246" s="87"/>
      <c r="N246" s="87"/>
      <c r="O246" s="138"/>
      <c r="P246" s="87"/>
      <c r="Q246" s="87"/>
      <c r="R246" s="87"/>
      <c r="S246" s="82"/>
      <c r="T246" s="139"/>
      <c r="U246" s="82"/>
      <c r="V246" s="82"/>
      <c r="W246" s="82"/>
      <c r="X246" s="82"/>
      <c r="Y246" s="82"/>
      <c r="Z246" s="70"/>
      <c r="AA246" s="70"/>
      <c r="AB246" s="75"/>
      <c r="AC246" s="75"/>
      <c r="AD246" s="1"/>
      <c r="AE246" s="82"/>
      <c r="AF246" s="82"/>
      <c r="AG246" s="82"/>
      <c r="AH246" s="1"/>
      <c r="AI246" s="1"/>
      <c r="AJ246" s="1"/>
      <c r="AK246" s="1"/>
    </row>
    <row r="247" spans="1:37" ht="15" x14ac:dyDescent="0.2">
      <c r="A247"/>
      <c r="B247"/>
      <c r="C247"/>
      <c r="D247"/>
      <c r="E247" s="90" t="s">
        <v>807</v>
      </c>
      <c r="F247" s="128">
        <f>AVERAGE(I166:I176)</f>
        <v>1388</v>
      </c>
      <c r="G247" s="90">
        <f>AVERAGE(K166:K176)</f>
        <v>15000</v>
      </c>
      <c r="H247" s="90">
        <f>AVERAGE(O166:O176)</f>
        <v>1540</v>
      </c>
      <c r="I247" s="90">
        <f>AVERAGE(P166:P176)</f>
        <v>37.799999999999997</v>
      </c>
      <c r="J247" s="90">
        <f t="shared" ref="J247:L247" si="86">AVERAGE(Q166:Q176)</f>
        <v>148</v>
      </c>
      <c r="K247" s="90">
        <f t="shared" si="86"/>
        <v>3.1818181818181817</v>
      </c>
      <c r="L247" s="90">
        <f t="shared" si="86"/>
        <v>4.8181818181818183</v>
      </c>
      <c r="M247" s="87"/>
      <c r="N247" s="87"/>
      <c r="O247" s="138"/>
      <c r="P247" s="87"/>
      <c r="Q247" s="87"/>
      <c r="R247" s="87"/>
      <c r="S247" s="82"/>
      <c r="T247" s="139"/>
      <c r="U247" s="82"/>
      <c r="V247" s="82"/>
      <c r="W247" s="82"/>
      <c r="X247" s="82"/>
      <c r="Y247" s="82"/>
      <c r="Z247" s="70"/>
      <c r="AA247" s="70"/>
      <c r="AB247" s="75"/>
      <c r="AC247" s="75"/>
      <c r="AD247" s="1"/>
      <c r="AE247" s="82"/>
      <c r="AF247" s="82"/>
      <c r="AG247" s="82"/>
      <c r="AH247" s="1"/>
      <c r="AI247" s="1"/>
      <c r="AJ247" s="1"/>
      <c r="AK247" s="1"/>
    </row>
    <row r="248" spans="1:37" x14ac:dyDescent="0.2">
      <c r="A248"/>
      <c r="B248"/>
      <c r="C248"/>
      <c r="D248"/>
      <c r="H248" s="87"/>
      <c r="I248" s="138"/>
      <c r="J248" s="138"/>
      <c r="K248" s="138"/>
      <c r="L248" s="87"/>
      <c r="M248" s="87"/>
      <c r="N248" s="87"/>
      <c r="O248" s="138"/>
      <c r="P248" s="87"/>
      <c r="Q248" s="87"/>
      <c r="R248" s="87"/>
      <c r="S248" s="82"/>
      <c r="T248" s="139"/>
      <c r="U248" s="82"/>
      <c r="V248" s="82"/>
      <c r="W248" s="82"/>
      <c r="X248" s="82"/>
      <c r="Y248" s="82"/>
      <c r="Z248" s="70"/>
      <c r="AA248" s="70"/>
      <c r="AB248" s="75"/>
      <c r="AC248" s="75"/>
      <c r="AD248" s="1"/>
      <c r="AE248" s="82"/>
      <c r="AF248" s="82"/>
      <c r="AG248" s="82"/>
      <c r="AH248" s="1"/>
      <c r="AI248" s="1"/>
      <c r="AJ248" s="1"/>
      <c r="AK248" s="1"/>
    </row>
    <row r="249" spans="1:37" x14ac:dyDescent="0.2">
      <c r="A249"/>
      <c r="B249"/>
      <c r="C249"/>
      <c r="D249"/>
      <c r="H249" s="87"/>
      <c r="I249" s="138"/>
      <c r="J249" s="138"/>
      <c r="K249" s="138"/>
      <c r="L249" s="87"/>
      <c r="M249" s="87"/>
      <c r="N249" s="87"/>
      <c r="O249" s="138"/>
      <c r="P249" s="87"/>
      <c r="Q249" s="87"/>
      <c r="R249" s="87"/>
      <c r="S249" s="82"/>
      <c r="T249" s="139"/>
      <c r="U249" s="82"/>
      <c r="V249" s="82"/>
      <c r="W249" s="82"/>
      <c r="X249" s="82"/>
      <c r="Y249" s="82"/>
      <c r="Z249" s="70"/>
      <c r="AA249" s="70"/>
      <c r="AB249" s="75"/>
      <c r="AC249" s="75"/>
      <c r="AD249" s="1"/>
      <c r="AE249" s="82"/>
      <c r="AF249" s="82"/>
      <c r="AG249" s="82"/>
      <c r="AH249" s="1"/>
      <c r="AI249" s="1"/>
      <c r="AJ249" s="1"/>
      <c r="AK249" s="1"/>
    </row>
    <row r="250" spans="1:37" x14ac:dyDescent="0.2">
      <c r="A250"/>
      <c r="B250"/>
      <c r="C250"/>
      <c r="D250"/>
      <c r="H250" s="87"/>
      <c r="I250" s="138"/>
      <c r="J250" s="138"/>
      <c r="K250" s="138"/>
      <c r="L250" s="87"/>
      <c r="M250" s="87"/>
      <c r="N250" s="87"/>
      <c r="O250" s="138"/>
      <c r="P250" s="87"/>
      <c r="Q250" s="87"/>
      <c r="R250" s="87"/>
      <c r="S250" s="82"/>
      <c r="T250" s="139"/>
      <c r="U250" s="82"/>
      <c r="V250" s="82"/>
      <c r="W250" s="82"/>
      <c r="X250" s="82"/>
      <c r="Y250" s="82"/>
      <c r="Z250" s="70"/>
      <c r="AA250" s="70"/>
      <c r="AB250" s="75"/>
      <c r="AC250" s="75"/>
      <c r="AD250" s="1"/>
      <c r="AE250" s="82"/>
      <c r="AF250" s="82"/>
      <c r="AG250" s="82"/>
      <c r="AH250" s="1"/>
      <c r="AI250" s="1"/>
      <c r="AJ250" s="1"/>
      <c r="AK250" s="1"/>
    </row>
    <row r="251" spans="1:37" x14ac:dyDescent="0.2">
      <c r="A251"/>
      <c r="B251"/>
      <c r="C251"/>
      <c r="D251"/>
      <c r="H251" s="87"/>
      <c r="I251" s="138"/>
      <c r="J251" s="138"/>
      <c r="K251" s="138"/>
      <c r="L251" s="87"/>
      <c r="M251" s="87"/>
      <c r="N251" s="87"/>
      <c r="O251" s="138"/>
      <c r="P251" s="87"/>
      <c r="Q251" s="87"/>
      <c r="R251" s="87"/>
      <c r="S251" s="82"/>
      <c r="T251" s="139"/>
      <c r="U251" s="82"/>
      <c r="V251" s="82"/>
      <c r="W251" s="82"/>
      <c r="X251" s="82"/>
      <c r="Y251" s="82"/>
      <c r="Z251" s="70"/>
      <c r="AA251" s="70"/>
      <c r="AB251" s="75"/>
      <c r="AC251" s="75"/>
      <c r="AD251" s="1"/>
      <c r="AE251" s="82"/>
      <c r="AF251" s="82"/>
      <c r="AG251" s="82"/>
      <c r="AH251" s="1"/>
      <c r="AI251" s="1"/>
      <c r="AJ251" s="1"/>
      <c r="AK251" s="1"/>
    </row>
    <row r="252" spans="1:37" x14ac:dyDescent="0.2">
      <c r="A252"/>
      <c r="B252"/>
      <c r="C252"/>
      <c r="D252"/>
      <c r="H252" s="87"/>
      <c r="I252" s="138"/>
      <c r="J252" s="138"/>
      <c r="K252" s="138"/>
      <c r="L252" s="87"/>
      <c r="M252" s="87"/>
      <c r="N252" s="87"/>
      <c r="O252" s="138"/>
      <c r="P252" s="87"/>
      <c r="Q252" s="87"/>
      <c r="R252" s="87"/>
      <c r="S252" s="82"/>
      <c r="T252" s="139"/>
      <c r="U252" s="82"/>
      <c r="V252" s="82"/>
      <c r="W252" s="82"/>
      <c r="X252" s="82"/>
      <c r="Y252" s="82"/>
      <c r="Z252" s="70"/>
      <c r="AA252" s="70"/>
      <c r="AB252" s="75"/>
      <c r="AC252" s="75"/>
      <c r="AD252" s="1"/>
      <c r="AE252" s="82"/>
      <c r="AF252" s="82"/>
      <c r="AG252" s="82"/>
      <c r="AH252" s="1"/>
      <c r="AI252" s="1"/>
      <c r="AJ252" s="1"/>
      <c r="AK252" s="1"/>
    </row>
    <row r="253" spans="1:37" x14ac:dyDescent="0.2">
      <c r="A253"/>
      <c r="B253"/>
      <c r="C253"/>
      <c r="D253"/>
      <c r="H253" s="87"/>
      <c r="I253" s="138"/>
      <c r="J253" s="138"/>
      <c r="K253" s="138"/>
      <c r="L253" s="87"/>
      <c r="M253" s="87"/>
      <c r="N253" s="87"/>
      <c r="O253" s="138"/>
      <c r="P253" s="87"/>
      <c r="Q253" s="87"/>
      <c r="R253" s="87"/>
      <c r="S253" s="82"/>
      <c r="T253" s="139"/>
      <c r="U253" s="82"/>
      <c r="V253" s="82"/>
      <c r="W253" s="82"/>
      <c r="X253" s="82"/>
      <c r="Y253" s="82"/>
      <c r="Z253" s="70"/>
      <c r="AA253" s="70"/>
      <c r="AB253" s="75"/>
      <c r="AC253" s="75"/>
      <c r="AD253" s="1"/>
      <c r="AE253" s="82"/>
      <c r="AF253" s="82"/>
      <c r="AG253" s="82"/>
      <c r="AH253" s="1"/>
      <c r="AI253" s="1"/>
      <c r="AJ253" s="1"/>
      <c r="AK253" s="1"/>
    </row>
    <row r="254" spans="1:37" x14ac:dyDescent="0.2">
      <c r="A254"/>
      <c r="B254"/>
      <c r="C254"/>
      <c r="D254"/>
      <c r="H254" s="87"/>
      <c r="I254" s="138"/>
      <c r="J254" s="138"/>
      <c r="K254" s="138"/>
      <c r="L254" s="87"/>
      <c r="M254" s="87"/>
      <c r="N254" s="87"/>
      <c r="O254" s="138"/>
      <c r="P254" s="87"/>
      <c r="Q254" s="87"/>
      <c r="R254" s="87"/>
      <c r="S254" s="82"/>
      <c r="T254" s="139"/>
      <c r="U254" s="82"/>
      <c r="V254" s="82"/>
      <c r="W254" s="82"/>
      <c r="X254" s="82"/>
      <c r="Y254" s="82"/>
      <c r="Z254" s="70"/>
      <c r="AA254" s="70"/>
      <c r="AB254" s="75"/>
      <c r="AC254" s="75"/>
      <c r="AD254" s="1"/>
      <c r="AE254" s="82"/>
      <c r="AF254" s="82"/>
      <c r="AG254" s="82"/>
      <c r="AH254" s="1"/>
      <c r="AI254" s="1"/>
      <c r="AJ254" s="1"/>
      <c r="AK254" s="1"/>
    </row>
    <row r="255" spans="1:37" x14ac:dyDescent="0.2">
      <c r="A255"/>
      <c r="B255"/>
      <c r="C255"/>
      <c r="D255"/>
      <c r="H255" s="87"/>
      <c r="I255" s="138"/>
      <c r="J255" s="138"/>
      <c r="K255" s="138"/>
      <c r="L255" s="87"/>
      <c r="M255" s="87"/>
      <c r="N255" s="87"/>
      <c r="O255" s="138"/>
      <c r="P255" s="87"/>
      <c r="Q255" s="87"/>
      <c r="R255" s="87"/>
      <c r="S255" s="82"/>
      <c r="T255" s="139"/>
      <c r="U255" s="82"/>
      <c r="V255" s="82"/>
      <c r="W255" s="82"/>
      <c r="X255" s="82"/>
      <c r="Y255" s="82"/>
      <c r="Z255" s="70"/>
      <c r="AA255" s="70"/>
      <c r="AB255" s="75"/>
      <c r="AC255" s="75"/>
      <c r="AD255" s="1"/>
      <c r="AE255" s="82"/>
      <c r="AF255" s="82"/>
      <c r="AG255" s="82"/>
      <c r="AH255" s="1"/>
      <c r="AI255" s="1"/>
      <c r="AJ255" s="1"/>
      <c r="AK255" s="1"/>
    </row>
    <row r="256" spans="1:37" x14ac:dyDescent="0.2">
      <c r="A256"/>
      <c r="B256"/>
      <c r="C256"/>
      <c r="D256"/>
      <c r="H256" s="87"/>
      <c r="I256" s="138"/>
      <c r="J256" s="138"/>
      <c r="K256" s="138"/>
      <c r="L256" s="87"/>
      <c r="M256" s="87"/>
      <c r="N256" s="87"/>
      <c r="O256" s="138"/>
      <c r="P256" s="87"/>
      <c r="Q256" s="87"/>
      <c r="R256" s="87"/>
      <c r="S256" s="82"/>
      <c r="T256" s="139"/>
      <c r="U256" s="82"/>
      <c r="V256" s="82"/>
      <c r="W256" s="82"/>
      <c r="X256" s="82"/>
      <c r="Y256" s="82"/>
      <c r="Z256" s="70"/>
      <c r="AA256" s="70"/>
      <c r="AB256" s="75"/>
      <c r="AC256" s="75"/>
      <c r="AD256" s="1"/>
      <c r="AE256" s="82"/>
      <c r="AF256" s="82"/>
      <c r="AG256" s="82"/>
      <c r="AH256" s="1"/>
      <c r="AI256" s="1"/>
      <c r="AJ256" s="1"/>
      <c r="AK256" s="1"/>
    </row>
    <row r="257" spans="1:37" x14ac:dyDescent="0.2">
      <c r="A257"/>
      <c r="B257"/>
      <c r="C257"/>
      <c r="D257"/>
      <c r="H257" s="87"/>
      <c r="I257" s="138"/>
      <c r="J257" s="138"/>
      <c r="K257" s="138"/>
      <c r="L257" s="87"/>
      <c r="M257" s="87"/>
      <c r="N257" s="87"/>
      <c r="O257" s="138"/>
      <c r="P257" s="87"/>
      <c r="Q257" s="87"/>
      <c r="R257" s="87"/>
      <c r="S257" s="82"/>
      <c r="T257" s="139"/>
      <c r="U257" s="82"/>
      <c r="V257" s="82"/>
      <c r="W257" s="82"/>
      <c r="X257" s="82"/>
      <c r="Y257" s="82"/>
      <c r="Z257" s="70"/>
      <c r="AA257" s="70"/>
      <c r="AB257" s="75"/>
      <c r="AC257" s="75"/>
      <c r="AD257" s="1"/>
      <c r="AE257" s="82"/>
      <c r="AF257" s="82"/>
      <c r="AG257" s="82"/>
      <c r="AH257" s="1"/>
      <c r="AI257" s="1"/>
      <c r="AJ257" s="1"/>
      <c r="AK257" s="1"/>
    </row>
    <row r="258" spans="1:37" x14ac:dyDescent="0.2">
      <c r="A258"/>
      <c r="B258"/>
      <c r="C258"/>
      <c r="D258"/>
      <c r="H258" s="87"/>
      <c r="I258" s="138"/>
      <c r="J258" s="138"/>
      <c r="K258" s="138"/>
      <c r="L258" s="87"/>
      <c r="M258" s="87"/>
      <c r="N258" s="87"/>
      <c r="O258" s="138"/>
      <c r="P258" s="87"/>
      <c r="Q258" s="87"/>
      <c r="R258" s="87"/>
      <c r="S258" s="82"/>
      <c r="T258" s="139"/>
      <c r="U258" s="82"/>
      <c r="V258" s="82"/>
      <c r="W258" s="82"/>
      <c r="X258" s="82"/>
      <c r="Y258" s="82"/>
      <c r="Z258" s="70"/>
      <c r="AA258" s="70"/>
      <c r="AB258" s="75"/>
      <c r="AC258" s="75"/>
      <c r="AD258" s="1"/>
      <c r="AE258" s="82"/>
      <c r="AF258" s="82"/>
      <c r="AG258" s="82"/>
      <c r="AH258" s="1"/>
      <c r="AI258" s="1"/>
      <c r="AJ258" s="1"/>
      <c r="AK258" s="1"/>
    </row>
    <row r="259" spans="1:37" x14ac:dyDescent="0.2">
      <c r="A259"/>
      <c r="B259"/>
      <c r="C259"/>
      <c r="D259"/>
      <c r="H259" s="87"/>
      <c r="I259" s="138"/>
      <c r="J259" s="138"/>
      <c r="K259" s="138"/>
      <c r="L259" s="87"/>
      <c r="M259" s="87"/>
      <c r="N259" s="87"/>
      <c r="O259" s="138"/>
      <c r="P259" s="87"/>
      <c r="Q259" s="87"/>
      <c r="R259" s="87"/>
      <c r="S259" s="82"/>
      <c r="T259" s="139"/>
      <c r="U259" s="82"/>
      <c r="V259" s="82"/>
      <c r="W259" s="82"/>
      <c r="X259" s="82"/>
      <c r="Y259" s="82"/>
      <c r="Z259" s="70"/>
      <c r="AA259" s="70"/>
      <c r="AB259" s="75"/>
      <c r="AC259" s="75"/>
      <c r="AD259" s="1"/>
      <c r="AE259" s="82"/>
      <c r="AF259" s="82"/>
      <c r="AG259" s="82"/>
      <c r="AH259" s="1"/>
      <c r="AI259" s="1"/>
      <c r="AJ259" s="1"/>
      <c r="AK259" s="1"/>
    </row>
    <row r="260" spans="1:37" x14ac:dyDescent="0.2">
      <c r="A260"/>
      <c r="B260"/>
      <c r="C260"/>
      <c r="D260"/>
      <c r="H260" s="87"/>
      <c r="I260" s="138"/>
      <c r="J260" s="138"/>
      <c r="K260" s="138"/>
      <c r="L260" s="87"/>
      <c r="M260" s="87"/>
      <c r="N260" s="87"/>
      <c r="O260" s="138"/>
      <c r="P260" s="87"/>
      <c r="Q260" s="87"/>
      <c r="R260" s="87"/>
      <c r="S260" s="82"/>
      <c r="T260" s="139"/>
      <c r="U260" s="82"/>
      <c r="V260" s="82"/>
      <c r="W260" s="82"/>
      <c r="X260" s="82"/>
      <c r="Y260" s="82"/>
      <c r="Z260" s="70"/>
      <c r="AA260" s="70"/>
      <c r="AB260" s="75"/>
      <c r="AC260" s="75"/>
      <c r="AD260" s="1"/>
      <c r="AE260" s="82"/>
      <c r="AF260" s="82"/>
      <c r="AG260" s="82"/>
      <c r="AH260" s="1"/>
      <c r="AI260" s="1"/>
      <c r="AJ260" s="1"/>
      <c r="AK260" s="1"/>
    </row>
    <row r="261" spans="1:37" x14ac:dyDescent="0.2">
      <c r="A261"/>
      <c r="B261"/>
      <c r="C261"/>
      <c r="D261"/>
      <c r="H261" s="87"/>
      <c r="I261" s="138"/>
      <c r="J261" s="138"/>
      <c r="K261" s="138"/>
      <c r="L261" s="87"/>
      <c r="M261" s="87"/>
      <c r="N261" s="87"/>
      <c r="O261" s="138"/>
      <c r="P261" s="87"/>
      <c r="Q261" s="87"/>
      <c r="R261" s="87"/>
      <c r="S261" s="82"/>
      <c r="T261" s="139"/>
      <c r="U261" s="82"/>
      <c r="V261" s="82"/>
      <c r="W261" s="82"/>
      <c r="X261" s="82"/>
      <c r="Y261" s="82"/>
      <c r="Z261" s="70"/>
      <c r="AA261" s="70"/>
      <c r="AB261" s="75"/>
      <c r="AC261" s="75"/>
      <c r="AD261" s="1"/>
      <c r="AE261" s="82"/>
      <c r="AF261" s="82"/>
      <c r="AG261" s="82"/>
      <c r="AH261" s="1"/>
      <c r="AI261" s="1"/>
      <c r="AJ261" s="1"/>
      <c r="AK261" s="1"/>
    </row>
    <row r="262" spans="1:37" x14ac:dyDescent="0.2">
      <c r="A262"/>
      <c r="B262"/>
      <c r="C262"/>
      <c r="D262"/>
      <c r="E262"/>
      <c r="F262"/>
      <c r="G262"/>
      <c r="H262" s="87"/>
      <c r="I262" s="138"/>
      <c r="J262" s="138"/>
      <c r="K262" s="138"/>
      <c r="L262" s="87"/>
      <c r="M262" s="87"/>
      <c r="N262" s="87"/>
      <c r="O262" s="138"/>
      <c r="P262" s="87"/>
      <c r="Q262" s="87"/>
      <c r="R262" s="87"/>
      <c r="S262" s="82"/>
      <c r="T262" s="139"/>
      <c r="U262" s="82"/>
      <c r="V262" s="82"/>
      <c r="W262" s="82"/>
      <c r="X262" s="82"/>
      <c r="Y262" s="82"/>
      <c r="Z262" s="70"/>
      <c r="AA262" s="70"/>
      <c r="AB262" s="75"/>
      <c r="AC262" s="75"/>
      <c r="AD262" s="1"/>
      <c r="AE262" s="82"/>
      <c r="AF262" s="82"/>
      <c r="AG262" s="82"/>
      <c r="AH262" s="1"/>
      <c r="AI262" s="1"/>
      <c r="AJ262" s="1"/>
      <c r="AK262" s="1"/>
    </row>
    <row r="263" spans="1:37" x14ac:dyDescent="0.2">
      <c r="A263"/>
      <c r="B263"/>
      <c r="C263"/>
      <c r="D263"/>
      <c r="E263"/>
      <c r="F263"/>
      <c r="G263"/>
      <c r="H263" s="87"/>
      <c r="I263" s="138"/>
      <c r="J263" s="138"/>
      <c r="K263" s="138"/>
      <c r="L263" s="87"/>
      <c r="M263" s="87"/>
      <c r="N263" s="87"/>
      <c r="O263" s="138"/>
      <c r="P263" s="87"/>
      <c r="Q263" s="87"/>
      <c r="R263" s="87"/>
      <c r="S263" s="82"/>
      <c r="T263" s="139"/>
      <c r="U263" s="82"/>
      <c r="V263" s="82"/>
      <c r="W263" s="82"/>
      <c r="X263" s="82"/>
      <c r="Y263" s="82"/>
      <c r="Z263" s="70"/>
      <c r="AA263" s="70"/>
      <c r="AB263" s="75"/>
      <c r="AC263" s="75"/>
      <c r="AD263" s="1"/>
      <c r="AE263" s="82"/>
      <c r="AF263" s="82"/>
      <c r="AG263" s="82"/>
      <c r="AH263" s="1"/>
      <c r="AI263" s="1"/>
      <c r="AJ263" s="1"/>
      <c r="AK263" s="1"/>
    </row>
    <row r="264" spans="1:37" x14ac:dyDescent="0.2">
      <c r="A264"/>
      <c r="B264"/>
      <c r="C264"/>
      <c r="D264"/>
      <c r="E264"/>
      <c r="F264"/>
      <c r="G264"/>
      <c r="H264" s="87"/>
      <c r="I264" s="138"/>
      <c r="J264" s="138"/>
      <c r="K264" s="138"/>
      <c r="L264" s="87"/>
      <c r="M264" s="87"/>
      <c r="N264" s="87"/>
      <c r="O264" s="138"/>
      <c r="P264" s="87"/>
      <c r="Q264" s="87"/>
      <c r="R264" s="87"/>
      <c r="S264" s="82"/>
      <c r="T264" s="139"/>
      <c r="U264" s="82"/>
      <c r="V264" s="82"/>
      <c r="W264" s="82"/>
      <c r="X264" s="82"/>
      <c r="Y264" s="82"/>
      <c r="Z264" s="70"/>
      <c r="AA264" s="70"/>
      <c r="AB264" s="75"/>
      <c r="AC264" s="75"/>
      <c r="AD264" s="1"/>
      <c r="AE264" s="82"/>
      <c r="AF264" s="82"/>
      <c r="AG264" s="82"/>
      <c r="AH264" s="1"/>
      <c r="AI264" s="1"/>
      <c r="AJ264" s="1"/>
      <c r="AK264" s="1"/>
    </row>
    <row r="265" spans="1:37" x14ac:dyDescent="0.2">
      <c r="A265"/>
      <c r="B265"/>
      <c r="C265"/>
      <c r="D265"/>
      <c r="E265"/>
      <c r="F265"/>
      <c r="G265"/>
      <c r="H265" s="87"/>
      <c r="I265" s="138"/>
      <c r="J265" s="138"/>
      <c r="K265" s="138"/>
      <c r="L265" s="87"/>
      <c r="M265" s="87"/>
      <c r="N265" s="87"/>
      <c r="O265" s="138"/>
      <c r="P265" s="87"/>
      <c r="Q265" s="87"/>
      <c r="R265" s="87"/>
      <c r="S265" s="82"/>
      <c r="T265" s="139"/>
      <c r="U265" s="82"/>
      <c r="V265" s="82"/>
      <c r="W265" s="82"/>
      <c r="X265" s="82"/>
      <c r="Y265" s="82"/>
      <c r="Z265" s="70"/>
      <c r="AA265" s="70"/>
      <c r="AB265" s="75"/>
      <c r="AC265" s="75"/>
      <c r="AD265" s="1"/>
      <c r="AE265" s="82"/>
      <c r="AF265" s="82"/>
      <c r="AG265" s="82"/>
      <c r="AH265" s="1"/>
      <c r="AI265" s="1"/>
      <c r="AJ265" s="1"/>
      <c r="AK265" s="1"/>
    </row>
    <row r="266" spans="1:37" x14ac:dyDescent="0.2">
      <c r="A266"/>
      <c r="B266"/>
      <c r="C266"/>
      <c r="D266"/>
      <c r="E266"/>
      <c r="F266"/>
      <c r="G266"/>
      <c r="H266" s="87"/>
      <c r="I266" s="138"/>
      <c r="J266" s="138"/>
      <c r="K266" s="138"/>
      <c r="L266" s="87"/>
      <c r="M266" s="87"/>
      <c r="N266" s="87"/>
      <c r="O266" s="138"/>
      <c r="P266" s="87"/>
      <c r="Q266" s="87"/>
      <c r="R266" s="87"/>
      <c r="S266" s="82"/>
      <c r="T266" s="139"/>
      <c r="U266" s="82"/>
      <c r="V266" s="82"/>
      <c r="W266" s="82"/>
      <c r="X266" s="82"/>
      <c r="Y266" s="82"/>
      <c r="Z266" s="70"/>
      <c r="AA266" s="70"/>
      <c r="AB266" s="75"/>
      <c r="AC266" s="75"/>
      <c r="AD266" s="1"/>
      <c r="AE266" s="82"/>
      <c r="AF266" s="82"/>
      <c r="AG266" s="82"/>
      <c r="AH266" s="1"/>
      <c r="AI266" s="1"/>
      <c r="AJ266" s="1"/>
      <c r="AK266" s="1"/>
    </row>
    <row r="267" spans="1:37" x14ac:dyDescent="0.2">
      <c r="A267"/>
      <c r="B267"/>
      <c r="C267"/>
      <c r="D267"/>
      <c r="E267"/>
      <c r="F267"/>
      <c r="G267"/>
      <c r="H267" s="87"/>
      <c r="I267" s="138"/>
      <c r="J267" s="138"/>
      <c r="K267" s="138"/>
      <c r="L267" s="87"/>
      <c r="M267" s="87"/>
      <c r="N267" s="87"/>
      <c r="O267" s="138"/>
      <c r="P267" s="87"/>
      <c r="Q267" s="87"/>
      <c r="R267" s="87"/>
      <c r="S267" s="82"/>
      <c r="T267" s="139"/>
      <c r="U267" s="82"/>
      <c r="V267" s="82"/>
      <c r="W267" s="82"/>
      <c r="X267" s="82"/>
      <c r="Y267" s="82"/>
      <c r="Z267" s="70"/>
      <c r="AA267" s="70"/>
      <c r="AB267" s="75"/>
      <c r="AC267" s="75"/>
      <c r="AD267" s="1"/>
      <c r="AE267" s="82"/>
      <c r="AF267" s="82"/>
      <c r="AG267" s="82"/>
      <c r="AH267" s="1"/>
      <c r="AI267" s="1"/>
      <c r="AJ267" s="1"/>
      <c r="AK267" s="1"/>
    </row>
    <row r="268" spans="1:37" x14ac:dyDescent="0.2">
      <c r="A268"/>
      <c r="B268"/>
      <c r="C268"/>
      <c r="D268"/>
      <c r="E268"/>
      <c r="F268"/>
      <c r="G268"/>
      <c r="H268" s="87"/>
      <c r="I268" s="138"/>
      <c r="J268" s="138"/>
      <c r="K268" s="138"/>
      <c r="L268" s="87"/>
      <c r="M268" s="87"/>
      <c r="N268" s="87"/>
      <c r="O268" s="138"/>
      <c r="P268" s="87"/>
      <c r="Q268" s="87"/>
      <c r="R268" s="87"/>
      <c r="S268" s="82"/>
      <c r="T268" s="139"/>
      <c r="U268" s="82"/>
      <c r="V268" s="82"/>
      <c r="W268" s="82"/>
      <c r="X268" s="82"/>
      <c r="Y268" s="82"/>
      <c r="Z268" s="70"/>
      <c r="AA268" s="70"/>
      <c r="AB268" s="75"/>
      <c r="AC268" s="75"/>
      <c r="AD268" s="1"/>
      <c r="AE268" s="82"/>
      <c r="AF268" s="82"/>
      <c r="AG268" s="82"/>
      <c r="AH268" s="1"/>
      <c r="AI268" s="1"/>
      <c r="AJ268" s="1"/>
      <c r="AK268" s="1"/>
    </row>
    <row r="269" spans="1:37" x14ac:dyDescent="0.2">
      <c r="A269"/>
      <c r="B269"/>
      <c r="C269"/>
      <c r="D269"/>
      <c r="E269"/>
      <c r="F269"/>
      <c r="G269"/>
      <c r="H269" s="87"/>
      <c r="I269" s="138"/>
      <c r="J269" s="138"/>
      <c r="K269" s="138"/>
      <c r="L269" s="87"/>
      <c r="M269" s="87"/>
      <c r="N269" s="87"/>
      <c r="O269" s="138"/>
      <c r="P269" s="87"/>
      <c r="Q269" s="87"/>
      <c r="R269" s="87"/>
      <c r="S269" s="82"/>
      <c r="T269" s="139"/>
      <c r="U269" s="82"/>
      <c r="V269" s="82"/>
      <c r="W269" s="82"/>
      <c r="X269" s="82"/>
      <c r="Y269" s="82"/>
      <c r="Z269" s="70"/>
      <c r="AA269" s="70"/>
      <c r="AB269" s="75"/>
      <c r="AC269" s="75"/>
      <c r="AD269" s="1"/>
      <c r="AE269" s="82"/>
      <c r="AF269" s="82"/>
      <c r="AG269" s="82"/>
      <c r="AH269" s="1"/>
      <c r="AI269" s="1"/>
      <c r="AJ269" s="1"/>
      <c r="AK269" s="1"/>
    </row>
    <row r="270" spans="1:37" x14ac:dyDescent="0.2">
      <c r="A270"/>
      <c r="B270"/>
      <c r="C270"/>
      <c r="D270"/>
      <c r="E270"/>
      <c r="F270"/>
      <c r="G270"/>
      <c r="H270" s="87"/>
      <c r="I270" s="138"/>
      <c r="J270" s="138"/>
      <c r="K270" s="138"/>
      <c r="L270" s="87"/>
      <c r="M270" s="87"/>
      <c r="N270" s="87"/>
      <c r="O270" s="138"/>
      <c r="P270" s="87"/>
      <c r="Q270" s="87"/>
      <c r="R270" s="87"/>
      <c r="S270" s="82"/>
      <c r="T270" s="139"/>
      <c r="U270" s="82"/>
      <c r="V270" s="82"/>
      <c r="W270" s="82"/>
      <c r="X270" s="82"/>
      <c r="Y270" s="82"/>
      <c r="Z270" s="70"/>
      <c r="AA270" s="70"/>
      <c r="AB270" s="75"/>
      <c r="AC270" s="75"/>
      <c r="AD270" s="1"/>
      <c r="AE270" s="82"/>
      <c r="AF270" s="82"/>
      <c r="AG270" s="82"/>
      <c r="AH270" s="1"/>
      <c r="AI270" s="1"/>
      <c r="AJ270" s="1"/>
      <c r="AK270" s="1"/>
    </row>
    <row r="271" spans="1:37" x14ac:dyDescent="0.2">
      <c r="A271"/>
      <c r="B271"/>
      <c r="C271"/>
      <c r="D271"/>
      <c r="E271"/>
      <c r="F271"/>
      <c r="G271"/>
      <c r="H271" s="87"/>
      <c r="I271" s="138"/>
      <c r="J271" s="138"/>
      <c r="K271" s="138"/>
      <c r="L271" s="87"/>
      <c r="M271" s="87"/>
      <c r="N271" s="87"/>
      <c r="O271" s="138"/>
      <c r="P271" s="87"/>
      <c r="Q271" s="87"/>
      <c r="R271" s="87"/>
      <c r="S271" s="82"/>
      <c r="T271" s="139"/>
      <c r="U271" s="82"/>
      <c r="V271" s="82"/>
      <c r="W271" s="82"/>
      <c r="X271" s="82"/>
      <c r="Y271" s="82"/>
      <c r="Z271" s="70"/>
      <c r="AA271" s="70"/>
      <c r="AB271" s="75"/>
      <c r="AC271" s="75"/>
      <c r="AD271" s="1"/>
      <c r="AE271" s="82"/>
      <c r="AF271" s="82"/>
      <c r="AG271" s="82"/>
      <c r="AH271" s="1"/>
      <c r="AI271" s="1"/>
      <c r="AJ271" s="1"/>
      <c r="AK271" s="1"/>
    </row>
    <row r="272" spans="1:37" x14ac:dyDescent="0.2">
      <c r="A272"/>
      <c r="B272"/>
      <c r="C272"/>
      <c r="D272"/>
      <c r="E272"/>
      <c r="F272"/>
      <c r="G272"/>
      <c r="H272" s="87"/>
      <c r="I272" s="138"/>
      <c r="J272" s="138"/>
      <c r="K272" s="138"/>
      <c r="L272" s="87"/>
      <c r="M272" s="87"/>
      <c r="N272" s="87"/>
      <c r="O272" s="138"/>
      <c r="P272" s="87"/>
      <c r="Q272" s="87"/>
      <c r="R272" s="87"/>
      <c r="S272" s="82"/>
      <c r="T272" s="139"/>
      <c r="U272" s="82"/>
      <c r="V272" s="82"/>
      <c r="W272" s="82"/>
      <c r="X272" s="82"/>
      <c r="Y272" s="82"/>
      <c r="Z272" s="70"/>
      <c r="AA272" s="70"/>
      <c r="AB272" s="75"/>
      <c r="AC272" s="75"/>
      <c r="AD272" s="1"/>
      <c r="AE272" s="82"/>
      <c r="AF272" s="82"/>
      <c r="AG272" s="82"/>
      <c r="AH272" s="1"/>
      <c r="AI272" s="1"/>
      <c r="AJ272" s="1"/>
      <c r="AK272" s="1"/>
    </row>
    <row r="273" spans="1:37" x14ac:dyDescent="0.2">
      <c r="A273"/>
      <c r="B273"/>
      <c r="C273"/>
      <c r="D273"/>
      <c r="E273"/>
      <c r="F273"/>
      <c r="G273"/>
      <c r="H273" s="87"/>
      <c r="I273" s="138"/>
      <c r="J273" s="138"/>
      <c r="K273" s="138"/>
      <c r="L273" s="87"/>
      <c r="M273" s="87"/>
      <c r="N273" s="87"/>
      <c r="O273" s="138"/>
      <c r="P273" s="87"/>
      <c r="Q273" s="87"/>
      <c r="R273" s="87"/>
      <c r="S273" s="82"/>
      <c r="T273" s="139"/>
      <c r="U273" s="82"/>
      <c r="V273" s="82"/>
      <c r="W273" s="82"/>
      <c r="X273" s="82"/>
      <c r="Y273" s="82"/>
      <c r="Z273" s="70"/>
      <c r="AA273" s="70"/>
      <c r="AB273" s="75"/>
      <c r="AC273" s="75"/>
      <c r="AD273" s="1"/>
      <c r="AE273" s="82"/>
      <c r="AF273" s="82"/>
      <c r="AG273" s="82"/>
      <c r="AH273" s="1"/>
      <c r="AI273" s="1"/>
      <c r="AJ273" s="1"/>
      <c r="AK273" s="1"/>
    </row>
    <row r="274" spans="1:37" x14ac:dyDescent="0.2">
      <c r="A274"/>
      <c r="B274"/>
      <c r="C274"/>
      <c r="D274"/>
      <c r="E274"/>
      <c r="F274"/>
      <c r="G274"/>
      <c r="H274" s="87"/>
      <c r="I274" s="138"/>
      <c r="J274" s="138"/>
      <c r="K274" s="138"/>
      <c r="L274" s="87"/>
      <c r="M274" s="87"/>
      <c r="N274" s="87"/>
      <c r="O274" s="138"/>
      <c r="P274" s="87"/>
      <c r="Q274" s="87"/>
      <c r="R274" s="87"/>
      <c r="S274" s="82"/>
      <c r="T274" s="139"/>
      <c r="U274" s="82"/>
      <c r="V274" s="82"/>
      <c r="W274" s="82"/>
      <c r="X274" s="82"/>
      <c r="Y274" s="82"/>
      <c r="Z274" s="70"/>
      <c r="AA274" s="70"/>
      <c r="AB274" s="75"/>
      <c r="AC274" s="75"/>
      <c r="AD274" s="1"/>
      <c r="AE274" s="82"/>
      <c r="AF274" s="82"/>
      <c r="AG274" s="82"/>
      <c r="AH274" s="1"/>
      <c r="AI274" s="1"/>
      <c r="AJ274" s="1"/>
      <c r="AK274" s="1"/>
    </row>
    <row r="275" spans="1:37" x14ac:dyDescent="0.2">
      <c r="A275"/>
      <c r="B275"/>
      <c r="C275"/>
      <c r="D275"/>
      <c r="E275"/>
      <c r="F275"/>
      <c r="G275"/>
      <c r="H275" s="87"/>
      <c r="I275" s="138"/>
      <c r="J275" s="138"/>
      <c r="K275" s="138"/>
      <c r="L275" s="87"/>
      <c r="M275" s="87"/>
      <c r="N275" s="87"/>
      <c r="O275" s="138"/>
      <c r="P275" s="87"/>
      <c r="Q275" s="87"/>
      <c r="R275" s="87"/>
      <c r="S275" s="82"/>
      <c r="T275" s="139"/>
      <c r="U275" s="82"/>
      <c r="V275" s="82"/>
      <c r="W275" s="82"/>
      <c r="X275" s="82"/>
      <c r="Y275" s="82"/>
      <c r="Z275" s="70"/>
      <c r="AA275" s="70"/>
      <c r="AB275" s="75"/>
      <c r="AC275" s="75"/>
      <c r="AD275" s="1"/>
      <c r="AE275" s="82"/>
      <c r="AF275" s="82"/>
      <c r="AG275" s="82"/>
      <c r="AH275" s="1"/>
      <c r="AI275" s="1"/>
      <c r="AJ275" s="1"/>
      <c r="AK275" s="1"/>
    </row>
    <row r="276" spans="1:37" x14ac:dyDescent="0.2">
      <c r="A276"/>
      <c r="B276"/>
      <c r="C276"/>
      <c r="D276"/>
      <c r="E276"/>
      <c r="F276"/>
      <c r="G276"/>
      <c r="H276" s="87"/>
      <c r="I276" s="138"/>
      <c r="J276" s="138"/>
      <c r="K276" s="138"/>
      <c r="L276" s="87"/>
      <c r="M276" s="87"/>
      <c r="N276" s="87"/>
      <c r="O276" s="138"/>
      <c r="P276" s="87"/>
      <c r="Q276" s="87"/>
      <c r="R276" s="87"/>
      <c r="S276" s="82"/>
      <c r="T276" s="139"/>
      <c r="U276" s="82"/>
      <c r="V276" s="82"/>
      <c r="W276" s="82"/>
      <c r="X276" s="82"/>
      <c r="Y276" s="82"/>
      <c r="Z276" s="70"/>
      <c r="AA276" s="70"/>
      <c r="AB276" s="75"/>
      <c r="AC276" s="75"/>
      <c r="AD276" s="1"/>
      <c r="AE276" s="82"/>
      <c r="AF276" s="82"/>
      <c r="AG276" s="82"/>
      <c r="AH276" s="1"/>
      <c r="AI276" s="1"/>
      <c r="AJ276" s="1"/>
      <c r="AK276" s="1"/>
    </row>
    <row r="277" spans="1:37" x14ac:dyDescent="0.2">
      <c r="A277"/>
      <c r="B277"/>
      <c r="C277"/>
      <c r="D277"/>
      <c r="E277"/>
      <c r="F277"/>
      <c r="G277"/>
      <c r="H277" s="87"/>
      <c r="I277" s="138"/>
      <c r="J277" s="138"/>
      <c r="K277" s="138"/>
      <c r="L277" s="87"/>
      <c r="M277" s="87"/>
      <c r="N277" s="87"/>
      <c r="O277" s="138"/>
      <c r="P277" s="87"/>
      <c r="Q277" s="87"/>
      <c r="R277" s="87"/>
      <c r="S277" s="82"/>
      <c r="T277" s="139"/>
      <c r="U277" s="82"/>
      <c r="V277" s="82"/>
      <c r="W277" s="82"/>
      <c r="X277" s="82"/>
      <c r="Y277" s="82"/>
      <c r="Z277" s="70"/>
      <c r="AA277" s="70"/>
      <c r="AB277" s="75"/>
      <c r="AC277" s="75"/>
      <c r="AD277" s="1"/>
      <c r="AE277" s="82"/>
      <c r="AF277" s="82"/>
      <c r="AG277" s="82"/>
      <c r="AH277" s="1"/>
      <c r="AI277" s="1"/>
      <c r="AJ277" s="1"/>
      <c r="AK277" s="1"/>
    </row>
    <row r="278" spans="1:37" x14ac:dyDescent="0.2">
      <c r="A278"/>
      <c r="B278"/>
      <c r="C278"/>
      <c r="D278"/>
      <c r="E278"/>
      <c r="F278"/>
      <c r="G278"/>
      <c r="H278" s="87"/>
      <c r="I278" s="138"/>
      <c r="J278" s="138"/>
      <c r="K278" s="138"/>
      <c r="L278" s="87"/>
      <c r="M278" s="87"/>
      <c r="N278" s="87"/>
      <c r="O278" s="138"/>
      <c r="P278" s="87"/>
      <c r="Q278" s="87"/>
      <c r="R278" s="87"/>
      <c r="S278" s="82"/>
      <c r="T278" s="139"/>
      <c r="U278" s="82"/>
      <c r="V278" s="82"/>
      <c r="W278" s="82"/>
      <c r="X278" s="82"/>
      <c r="Y278" s="82"/>
      <c r="Z278" s="70"/>
      <c r="AA278" s="70"/>
      <c r="AB278" s="75"/>
      <c r="AC278" s="75"/>
      <c r="AD278" s="1"/>
      <c r="AE278" s="82"/>
      <c r="AF278" s="82"/>
      <c r="AG278" s="82"/>
      <c r="AH278" s="1"/>
      <c r="AI278" s="1"/>
      <c r="AJ278" s="1"/>
      <c r="AK278" s="1"/>
    </row>
    <row r="279" spans="1:37" x14ac:dyDescent="0.2">
      <c r="A279"/>
      <c r="B279"/>
      <c r="C279"/>
      <c r="D279"/>
      <c r="E279"/>
      <c r="F279"/>
      <c r="G279"/>
      <c r="H279" s="87"/>
      <c r="I279" s="138"/>
      <c r="J279" s="138"/>
      <c r="K279" s="138"/>
      <c r="L279" s="87"/>
      <c r="M279" s="87"/>
      <c r="N279" s="87"/>
      <c r="O279" s="138"/>
      <c r="P279" s="87"/>
      <c r="Q279" s="87"/>
      <c r="R279" s="87"/>
      <c r="S279" s="82"/>
      <c r="T279" s="139"/>
      <c r="U279" s="82"/>
      <c r="V279" s="82"/>
      <c r="W279" s="82"/>
      <c r="X279" s="82"/>
      <c r="Y279" s="82"/>
      <c r="Z279" s="70"/>
      <c r="AA279" s="70"/>
      <c r="AB279" s="75"/>
      <c r="AC279" s="75"/>
      <c r="AD279" s="1"/>
      <c r="AE279" s="82"/>
      <c r="AF279" s="82"/>
      <c r="AG279" s="82"/>
      <c r="AH279" s="1"/>
      <c r="AI279" s="1"/>
      <c r="AJ279" s="1"/>
      <c r="AK279" s="1"/>
    </row>
    <row r="280" spans="1:37" x14ac:dyDescent="0.2">
      <c r="A280"/>
      <c r="B280"/>
      <c r="C280"/>
      <c r="D280"/>
      <c r="E280"/>
      <c r="F280"/>
      <c r="G280"/>
      <c r="H280" s="87"/>
      <c r="I280" s="138"/>
      <c r="J280" s="138"/>
      <c r="K280" s="138"/>
      <c r="L280" s="87"/>
      <c r="M280" s="87"/>
      <c r="N280" s="87"/>
      <c r="O280" s="138"/>
      <c r="P280" s="87"/>
      <c r="Q280" s="87"/>
      <c r="R280" s="87"/>
      <c r="S280" s="82"/>
      <c r="T280" s="139"/>
      <c r="U280" s="82"/>
      <c r="V280" s="82"/>
      <c r="W280" s="82"/>
      <c r="X280" s="82"/>
      <c r="Y280" s="82"/>
      <c r="Z280" s="70"/>
      <c r="AA280" s="70"/>
      <c r="AB280" s="75"/>
      <c r="AC280" s="75"/>
      <c r="AD280" s="1"/>
      <c r="AE280" s="82"/>
      <c r="AF280" s="82"/>
      <c r="AG280" s="82"/>
      <c r="AH280" s="1"/>
      <c r="AI280" s="1"/>
      <c r="AJ280" s="1"/>
      <c r="AK280" s="1"/>
    </row>
    <row r="281" spans="1:37" x14ac:dyDescent="0.2">
      <c r="A281"/>
      <c r="B281"/>
      <c r="C281"/>
      <c r="D281"/>
      <c r="E281"/>
      <c r="F281"/>
      <c r="G281"/>
      <c r="H281" s="87"/>
      <c r="I281" s="138"/>
      <c r="J281" s="138"/>
      <c r="K281" s="138"/>
      <c r="L281" s="87"/>
      <c r="M281" s="87"/>
      <c r="N281" s="87"/>
      <c r="O281" s="138"/>
      <c r="P281" s="87"/>
      <c r="Q281" s="87"/>
      <c r="R281" s="87"/>
      <c r="S281" s="82"/>
      <c r="T281" s="139"/>
      <c r="U281" s="82"/>
      <c r="V281" s="82"/>
      <c r="W281" s="82"/>
      <c r="X281" s="82"/>
      <c r="Y281" s="82"/>
      <c r="Z281" s="70"/>
      <c r="AA281" s="70"/>
      <c r="AB281" s="75"/>
      <c r="AC281" s="75"/>
      <c r="AD281" s="1"/>
      <c r="AE281" s="82"/>
      <c r="AF281" s="82"/>
      <c r="AG281" s="82"/>
      <c r="AH281" s="1"/>
      <c r="AI281" s="1"/>
      <c r="AJ281" s="1"/>
      <c r="AK281" s="1"/>
    </row>
    <row r="282" spans="1:37" x14ac:dyDescent="0.2">
      <c r="A282"/>
      <c r="B282"/>
      <c r="C282"/>
      <c r="D282"/>
      <c r="E282"/>
      <c r="F282"/>
      <c r="G282"/>
      <c r="H282" s="87"/>
      <c r="I282" s="138"/>
      <c r="J282" s="138"/>
      <c r="K282" s="138"/>
      <c r="L282" s="87"/>
      <c r="M282" s="87"/>
      <c r="N282" s="87"/>
      <c r="O282" s="138"/>
      <c r="P282" s="87"/>
      <c r="Q282" s="87"/>
      <c r="R282" s="87"/>
      <c r="S282" s="82"/>
      <c r="T282" s="139"/>
      <c r="U282" s="82"/>
      <c r="V282" s="82"/>
      <c r="W282" s="82"/>
      <c r="X282" s="82"/>
      <c r="Y282" s="82"/>
      <c r="Z282" s="70"/>
      <c r="AA282" s="70"/>
      <c r="AB282" s="75"/>
      <c r="AC282" s="75"/>
      <c r="AD282" s="1"/>
      <c r="AE282" s="82"/>
      <c r="AF282" s="82"/>
      <c r="AG282" s="82"/>
      <c r="AH282" s="1"/>
      <c r="AI282" s="1"/>
      <c r="AJ282" s="1"/>
      <c r="AK282" s="1"/>
    </row>
    <row r="283" spans="1:37" x14ac:dyDescent="0.2">
      <c r="A283"/>
      <c r="B283"/>
      <c r="C283"/>
      <c r="D283"/>
      <c r="E283"/>
      <c r="F283"/>
      <c r="G283"/>
      <c r="H283" s="87"/>
      <c r="I283" s="138"/>
      <c r="J283" s="138"/>
      <c r="K283" s="138"/>
      <c r="L283" s="87"/>
      <c r="M283" s="87"/>
      <c r="N283" s="87"/>
      <c r="O283" s="138"/>
      <c r="P283" s="87"/>
      <c r="Q283" s="87"/>
      <c r="R283" s="87"/>
      <c r="S283" s="82"/>
      <c r="T283" s="139"/>
      <c r="U283" s="82"/>
      <c r="V283" s="82"/>
      <c r="W283" s="82"/>
      <c r="X283" s="82"/>
      <c r="Y283" s="82"/>
      <c r="Z283" s="70"/>
      <c r="AA283" s="70"/>
      <c r="AB283" s="75"/>
      <c r="AC283" s="75"/>
      <c r="AD283" s="1"/>
      <c r="AE283" s="82"/>
      <c r="AF283" s="82"/>
      <c r="AG283" s="82"/>
      <c r="AH283" s="1"/>
      <c r="AI283" s="1"/>
      <c r="AJ283" s="1"/>
      <c r="AK283" s="1"/>
    </row>
    <row r="284" spans="1:37" x14ac:dyDescent="0.2">
      <c r="A284"/>
      <c r="B284"/>
      <c r="C284"/>
      <c r="D284"/>
      <c r="E284"/>
      <c r="F284"/>
      <c r="G284"/>
      <c r="H284" s="87"/>
      <c r="I284" s="138"/>
      <c r="J284" s="138"/>
      <c r="K284" s="138"/>
      <c r="L284" s="87"/>
      <c r="M284" s="87"/>
      <c r="N284" s="87"/>
      <c r="O284" s="138"/>
      <c r="P284" s="87"/>
      <c r="Q284" s="87"/>
      <c r="R284" s="87"/>
      <c r="S284" s="82"/>
      <c r="T284" s="139"/>
      <c r="U284" s="82"/>
      <c r="V284" s="82"/>
      <c r="W284" s="82"/>
      <c r="X284" s="82"/>
      <c r="Y284" s="82"/>
      <c r="Z284" s="70"/>
      <c r="AA284" s="70"/>
      <c r="AB284" s="75"/>
      <c r="AC284" s="75"/>
      <c r="AD284" s="1"/>
      <c r="AE284" s="82"/>
      <c r="AF284" s="82"/>
      <c r="AG284" s="82"/>
      <c r="AH284" s="1"/>
      <c r="AI284" s="1"/>
      <c r="AJ284" s="1"/>
      <c r="AK284" s="1"/>
    </row>
    <row r="285" spans="1:37" x14ac:dyDescent="0.2">
      <c r="A285"/>
      <c r="B285"/>
      <c r="C285"/>
      <c r="D285"/>
      <c r="E285"/>
      <c r="F285"/>
      <c r="G285"/>
      <c r="H285" s="87"/>
      <c r="I285" s="138"/>
      <c r="J285" s="138"/>
      <c r="K285" s="138"/>
      <c r="L285" s="87"/>
      <c r="M285" s="87"/>
      <c r="N285" s="87"/>
      <c r="O285" s="138"/>
      <c r="P285" s="87"/>
      <c r="Q285" s="87"/>
      <c r="R285" s="87"/>
      <c r="S285" s="82"/>
      <c r="T285" s="139"/>
      <c r="U285" s="82"/>
      <c r="V285" s="82"/>
      <c r="W285" s="82"/>
      <c r="X285" s="82"/>
      <c r="Y285" s="82"/>
      <c r="Z285" s="70"/>
      <c r="AA285" s="70"/>
      <c r="AB285" s="75"/>
      <c r="AC285" s="75"/>
      <c r="AD285" s="1"/>
      <c r="AE285" s="82"/>
      <c r="AF285" s="82"/>
      <c r="AG285" s="82"/>
      <c r="AH285" s="1"/>
      <c r="AI285" s="1"/>
      <c r="AJ285" s="1"/>
      <c r="AK285" s="1"/>
    </row>
    <row r="286" spans="1:37" x14ac:dyDescent="0.2">
      <c r="A286"/>
      <c r="B286"/>
      <c r="C286"/>
      <c r="D286"/>
      <c r="E286"/>
      <c r="F286"/>
      <c r="G286"/>
      <c r="H286" s="87"/>
      <c r="I286" s="138"/>
      <c r="J286" s="138"/>
      <c r="K286" s="138"/>
      <c r="L286" s="87"/>
      <c r="M286" s="87"/>
      <c r="N286" s="87"/>
      <c r="O286" s="138"/>
      <c r="P286" s="87"/>
      <c r="Q286" s="87"/>
      <c r="R286" s="87"/>
      <c r="S286" s="82"/>
      <c r="T286" s="139"/>
      <c r="U286" s="82"/>
      <c r="V286" s="82"/>
      <c r="W286" s="82"/>
      <c r="X286" s="82"/>
      <c r="Y286" s="82"/>
      <c r="Z286" s="70"/>
      <c r="AA286" s="70"/>
      <c r="AB286" s="75"/>
      <c r="AC286" s="75"/>
      <c r="AD286" s="1"/>
      <c r="AE286" s="82"/>
      <c r="AF286" s="82"/>
      <c r="AG286" s="82"/>
      <c r="AH286" s="1"/>
      <c r="AI286" s="1"/>
      <c r="AJ286" s="1"/>
      <c r="AK286" s="1"/>
    </row>
    <row r="287" spans="1:37" x14ac:dyDescent="0.2">
      <c r="A287"/>
      <c r="B287"/>
      <c r="C287"/>
      <c r="D287"/>
      <c r="E287"/>
      <c r="F287"/>
      <c r="G287"/>
      <c r="H287" s="87"/>
      <c r="I287" s="138"/>
      <c r="J287" s="138"/>
      <c r="K287" s="138"/>
      <c r="L287" s="87"/>
      <c r="M287" s="87"/>
      <c r="N287" s="87"/>
      <c r="O287" s="138"/>
      <c r="P287" s="87"/>
      <c r="Q287" s="87"/>
      <c r="R287" s="87"/>
      <c r="S287" s="82"/>
      <c r="T287" s="139"/>
      <c r="U287" s="82"/>
      <c r="V287" s="82"/>
      <c r="W287" s="82"/>
      <c r="X287" s="82"/>
      <c r="Y287" s="82"/>
      <c r="Z287" s="70"/>
      <c r="AA287" s="70"/>
      <c r="AB287" s="75"/>
      <c r="AC287" s="75"/>
      <c r="AD287" s="1"/>
      <c r="AE287" s="82"/>
      <c r="AF287" s="82"/>
      <c r="AG287" s="82"/>
      <c r="AH287" s="1"/>
      <c r="AI287" s="1"/>
      <c r="AJ287" s="1"/>
      <c r="AK287" s="1"/>
    </row>
    <row r="288" spans="1:37" x14ac:dyDescent="0.2">
      <c r="A288"/>
      <c r="B288"/>
      <c r="C288"/>
      <c r="D288"/>
      <c r="E288"/>
      <c r="F288"/>
      <c r="G288"/>
      <c r="H288" s="87"/>
      <c r="I288" s="138"/>
      <c r="J288" s="138"/>
      <c r="K288" s="138"/>
      <c r="L288" s="87"/>
      <c r="M288" s="87"/>
      <c r="N288" s="87"/>
      <c r="O288" s="138"/>
      <c r="P288" s="87"/>
      <c r="Q288" s="87"/>
      <c r="R288" s="87"/>
      <c r="S288" s="82"/>
      <c r="T288" s="139"/>
      <c r="U288" s="82"/>
      <c r="V288" s="82"/>
      <c r="W288" s="82"/>
      <c r="X288" s="82"/>
      <c r="Y288" s="82"/>
      <c r="Z288" s="70"/>
      <c r="AA288" s="70"/>
      <c r="AB288" s="75"/>
      <c r="AC288" s="75"/>
      <c r="AD288" s="1"/>
      <c r="AE288" s="82"/>
      <c r="AF288" s="82"/>
      <c r="AG288" s="82"/>
      <c r="AH288" s="1"/>
      <c r="AI288" s="1"/>
      <c r="AJ288" s="1"/>
      <c r="AK288" s="1"/>
    </row>
    <row r="289" spans="1:37" x14ac:dyDescent="0.2">
      <c r="A289"/>
      <c r="B289"/>
      <c r="C289"/>
      <c r="D289"/>
      <c r="E289"/>
      <c r="F289"/>
      <c r="G289"/>
      <c r="H289" s="87"/>
      <c r="I289" s="138"/>
      <c r="J289" s="138"/>
      <c r="K289" s="138"/>
      <c r="L289" s="87"/>
      <c r="M289" s="87"/>
      <c r="N289" s="87"/>
      <c r="O289" s="138"/>
      <c r="P289" s="87"/>
      <c r="Q289" s="87"/>
      <c r="R289" s="87"/>
      <c r="S289" s="82"/>
      <c r="T289" s="139"/>
      <c r="U289" s="82"/>
      <c r="V289" s="82"/>
      <c r="W289" s="82"/>
      <c r="X289" s="82"/>
      <c r="Y289" s="82"/>
      <c r="Z289" s="70"/>
      <c r="AA289" s="70"/>
      <c r="AB289" s="75"/>
      <c r="AC289" s="75"/>
      <c r="AD289" s="1"/>
      <c r="AE289" s="82"/>
      <c r="AF289" s="82"/>
      <c r="AG289" s="82"/>
      <c r="AH289" s="1"/>
      <c r="AI289" s="1"/>
      <c r="AJ289" s="1"/>
      <c r="AK289" s="1"/>
    </row>
    <row r="290" spans="1:37" x14ac:dyDescent="0.2">
      <c r="A290"/>
      <c r="B290"/>
      <c r="C290"/>
      <c r="D290"/>
      <c r="E290"/>
      <c r="F290"/>
      <c r="G290"/>
      <c r="H290" s="87"/>
      <c r="I290" s="138"/>
      <c r="J290" s="138"/>
      <c r="K290" s="138"/>
      <c r="L290" s="87"/>
      <c r="M290" s="87"/>
      <c r="N290" s="87"/>
      <c r="O290" s="138"/>
      <c r="P290" s="87"/>
      <c r="Q290" s="87"/>
      <c r="R290" s="87"/>
      <c r="S290" s="82"/>
      <c r="T290" s="139"/>
      <c r="U290" s="82"/>
      <c r="V290" s="82"/>
      <c r="W290" s="82"/>
      <c r="X290" s="82"/>
      <c r="Y290" s="82"/>
      <c r="Z290" s="70"/>
      <c r="AA290" s="70"/>
      <c r="AB290" s="75"/>
      <c r="AC290" s="75"/>
      <c r="AD290" s="1"/>
      <c r="AE290" s="82"/>
      <c r="AF290" s="82"/>
      <c r="AG290" s="82"/>
      <c r="AH290" s="1"/>
      <c r="AI290" s="1"/>
      <c r="AJ290" s="1"/>
      <c r="AK290" s="1"/>
    </row>
    <row r="291" spans="1:37" x14ac:dyDescent="0.2">
      <c r="A291"/>
      <c r="B291"/>
      <c r="C291"/>
      <c r="D291"/>
      <c r="E291"/>
      <c r="F291"/>
      <c r="G291"/>
      <c r="H291" s="87"/>
      <c r="I291" s="138"/>
      <c r="J291" s="138"/>
      <c r="K291" s="138"/>
      <c r="L291" s="87"/>
      <c r="M291" s="87"/>
      <c r="N291" s="87"/>
      <c r="O291" s="138"/>
      <c r="P291" s="87"/>
      <c r="Q291" s="87"/>
      <c r="R291" s="87"/>
      <c r="S291" s="82"/>
      <c r="T291" s="139"/>
      <c r="U291" s="82"/>
      <c r="V291" s="82"/>
      <c r="W291" s="82"/>
      <c r="X291" s="82"/>
      <c r="Y291" s="82"/>
      <c r="Z291" s="70"/>
      <c r="AA291" s="70"/>
      <c r="AB291" s="75"/>
      <c r="AC291" s="75"/>
      <c r="AD291" s="1"/>
      <c r="AE291" s="82"/>
      <c r="AF291" s="82"/>
      <c r="AG291" s="82"/>
      <c r="AH291" s="1"/>
      <c r="AI291" s="1"/>
      <c r="AJ291" s="1"/>
      <c r="AK291" s="1"/>
    </row>
    <row r="292" spans="1:37" x14ac:dyDescent="0.2">
      <c r="A292"/>
      <c r="B292"/>
      <c r="C292"/>
      <c r="D292"/>
      <c r="E292"/>
      <c r="F292"/>
      <c r="G292"/>
      <c r="H292" s="87"/>
      <c r="I292" s="138"/>
      <c r="J292" s="138"/>
      <c r="K292" s="138"/>
      <c r="L292" s="87"/>
      <c r="M292" s="87"/>
      <c r="N292" s="87"/>
      <c r="O292" s="138"/>
      <c r="P292" s="87"/>
      <c r="Q292" s="87"/>
      <c r="R292" s="87"/>
      <c r="S292" s="82"/>
      <c r="T292" s="139"/>
      <c r="U292" s="82"/>
      <c r="V292" s="82"/>
      <c r="W292" s="82"/>
      <c r="X292" s="82"/>
      <c r="Y292" s="82"/>
      <c r="Z292" s="70"/>
      <c r="AA292" s="70"/>
      <c r="AB292" s="75"/>
      <c r="AC292" s="75"/>
      <c r="AD292" s="1"/>
      <c r="AE292" s="82"/>
      <c r="AF292" s="82"/>
      <c r="AG292" s="82"/>
      <c r="AH292" s="1"/>
      <c r="AI292" s="1"/>
      <c r="AJ292" s="1"/>
      <c r="AK292" s="1"/>
    </row>
    <row r="293" spans="1:37" x14ac:dyDescent="0.2">
      <c r="A293"/>
      <c r="B293"/>
      <c r="C293"/>
      <c r="D293"/>
      <c r="E293"/>
      <c r="F293"/>
      <c r="G293"/>
      <c r="H293" s="87"/>
      <c r="I293" s="138"/>
      <c r="J293" s="138"/>
      <c r="K293" s="138"/>
      <c r="L293" s="87"/>
      <c r="M293" s="87"/>
      <c r="N293" s="87"/>
      <c r="O293" s="138"/>
      <c r="P293" s="87"/>
      <c r="Q293" s="87"/>
      <c r="R293" s="87"/>
      <c r="S293" s="82"/>
      <c r="T293" s="139"/>
      <c r="U293" s="82"/>
      <c r="V293" s="82"/>
      <c r="W293" s="82"/>
      <c r="X293" s="82"/>
      <c r="Y293" s="82"/>
      <c r="Z293" s="70"/>
      <c r="AA293" s="70"/>
      <c r="AB293" s="75"/>
      <c r="AC293" s="75"/>
      <c r="AD293" s="1"/>
      <c r="AE293" s="82"/>
      <c r="AF293" s="82"/>
      <c r="AG293" s="82"/>
      <c r="AH293" s="1"/>
      <c r="AI293" s="1"/>
      <c r="AJ293" s="1"/>
      <c r="AK293" s="1"/>
    </row>
    <row r="294" spans="1:37" x14ac:dyDescent="0.2">
      <c r="A294"/>
      <c r="B294"/>
      <c r="C294"/>
      <c r="D294"/>
      <c r="E294"/>
      <c r="F294"/>
      <c r="G294"/>
      <c r="H294" s="87"/>
      <c r="I294" s="138"/>
      <c r="J294" s="138"/>
      <c r="K294" s="138"/>
      <c r="L294" s="87"/>
      <c r="M294" s="87"/>
      <c r="N294" s="87"/>
      <c r="O294" s="138"/>
      <c r="P294" s="87"/>
      <c r="Q294" s="87"/>
      <c r="R294" s="87"/>
      <c r="S294" s="82"/>
      <c r="T294" s="139"/>
      <c r="U294" s="82"/>
      <c r="V294" s="82"/>
      <c r="W294" s="82"/>
      <c r="X294" s="82"/>
      <c r="Y294" s="82"/>
      <c r="Z294" s="70"/>
      <c r="AA294" s="70"/>
      <c r="AB294" s="75"/>
      <c r="AC294" s="75"/>
      <c r="AD294" s="1"/>
      <c r="AE294" s="82"/>
      <c r="AF294" s="82"/>
      <c r="AG294" s="82"/>
      <c r="AH294" s="1"/>
      <c r="AI294" s="1"/>
      <c r="AJ294" s="1"/>
      <c r="AK294" s="1"/>
    </row>
    <row r="295" spans="1:37" x14ac:dyDescent="0.2">
      <c r="A295"/>
      <c r="B295"/>
      <c r="C295"/>
      <c r="D295"/>
      <c r="E295"/>
      <c r="F295"/>
      <c r="G295"/>
      <c r="H295" s="87"/>
      <c r="I295" s="138"/>
      <c r="J295" s="138"/>
      <c r="K295" s="138"/>
      <c r="L295" s="87"/>
      <c r="M295" s="87"/>
      <c r="N295" s="87"/>
      <c r="O295" s="138"/>
      <c r="P295" s="87"/>
      <c r="Q295" s="87"/>
      <c r="R295" s="87"/>
      <c r="S295" s="82"/>
      <c r="T295" s="139"/>
      <c r="U295" s="82"/>
      <c r="V295" s="82"/>
      <c r="W295" s="82"/>
      <c r="X295" s="82"/>
      <c r="Y295" s="82"/>
      <c r="Z295" s="70"/>
      <c r="AA295" s="70"/>
      <c r="AB295" s="75"/>
      <c r="AC295" s="75"/>
      <c r="AD295" s="1"/>
      <c r="AE295" s="82"/>
      <c r="AF295" s="82"/>
      <c r="AG295" s="82"/>
      <c r="AH295" s="1"/>
      <c r="AI295" s="1"/>
      <c r="AJ295" s="1"/>
      <c r="AK295" s="1"/>
    </row>
    <row r="296" spans="1:37" x14ac:dyDescent="0.2">
      <c r="A296"/>
      <c r="B296"/>
      <c r="C296"/>
      <c r="D296"/>
      <c r="E296"/>
      <c r="F296"/>
      <c r="G296"/>
      <c r="H296" s="87"/>
      <c r="I296" s="138"/>
      <c r="J296" s="138"/>
      <c r="K296" s="138"/>
      <c r="L296" s="87"/>
      <c r="M296" s="87"/>
      <c r="N296" s="87"/>
      <c r="O296" s="138"/>
      <c r="P296" s="87"/>
      <c r="Q296" s="87"/>
      <c r="R296" s="87"/>
      <c r="S296" s="82"/>
      <c r="T296" s="139"/>
      <c r="U296" s="82"/>
      <c r="V296" s="82"/>
      <c r="W296" s="82"/>
      <c r="X296" s="82"/>
      <c r="Y296" s="82"/>
      <c r="Z296" s="70"/>
      <c r="AA296" s="70"/>
      <c r="AB296" s="75"/>
      <c r="AC296" s="75"/>
      <c r="AD296" s="1"/>
      <c r="AE296" s="82"/>
      <c r="AF296" s="82"/>
      <c r="AG296" s="82"/>
      <c r="AH296" s="1"/>
      <c r="AI296" s="1"/>
      <c r="AJ296" s="1"/>
      <c r="AK296" s="1"/>
    </row>
    <row r="297" spans="1:37" x14ac:dyDescent="0.2">
      <c r="A297"/>
      <c r="B297"/>
      <c r="C297"/>
      <c r="D297"/>
      <c r="E297"/>
      <c r="F297"/>
      <c r="G297"/>
      <c r="H297" s="87"/>
      <c r="I297" s="138"/>
      <c r="J297" s="138"/>
      <c r="K297" s="138"/>
      <c r="L297" s="87"/>
      <c r="M297" s="87"/>
      <c r="N297" s="87"/>
      <c r="O297" s="138"/>
      <c r="P297" s="87"/>
      <c r="Q297" s="87"/>
      <c r="R297" s="87"/>
      <c r="S297" s="82"/>
      <c r="T297" s="139"/>
      <c r="U297" s="82"/>
      <c r="V297" s="82"/>
      <c r="W297" s="82"/>
      <c r="X297" s="82"/>
      <c r="Y297" s="82"/>
      <c r="Z297" s="70"/>
      <c r="AA297" s="70"/>
      <c r="AB297" s="75"/>
      <c r="AC297" s="75"/>
      <c r="AD297" s="1"/>
      <c r="AE297" s="82"/>
      <c r="AF297" s="82"/>
      <c r="AG297" s="82"/>
      <c r="AH297" s="1"/>
      <c r="AI297" s="1"/>
      <c r="AJ297" s="1"/>
      <c r="AK297" s="1"/>
    </row>
    <row r="298" spans="1:37" x14ac:dyDescent="0.2">
      <c r="A298"/>
      <c r="B298"/>
      <c r="C298"/>
      <c r="D298"/>
      <c r="E298"/>
      <c r="F298"/>
      <c r="G298"/>
      <c r="H298" s="87"/>
      <c r="I298" s="138"/>
      <c r="J298" s="138"/>
      <c r="K298" s="138"/>
      <c r="L298" s="87"/>
      <c r="M298" s="87"/>
      <c r="N298" s="87"/>
      <c r="O298" s="138"/>
      <c r="P298" s="87"/>
      <c r="Q298" s="87"/>
      <c r="R298" s="87"/>
      <c r="S298" s="82"/>
      <c r="T298" s="139"/>
      <c r="U298" s="82"/>
      <c r="V298" s="82"/>
      <c r="W298" s="82"/>
      <c r="X298" s="82"/>
      <c r="Y298" s="82"/>
      <c r="Z298" s="70"/>
      <c r="AA298" s="70"/>
      <c r="AB298" s="75"/>
      <c r="AC298" s="75"/>
      <c r="AD298" s="1"/>
      <c r="AE298" s="82"/>
      <c r="AF298" s="82"/>
      <c r="AG298" s="82"/>
      <c r="AH298" s="1"/>
      <c r="AI298" s="1"/>
      <c r="AJ298" s="1"/>
      <c r="AK298" s="1"/>
    </row>
    <row r="299" spans="1:37" x14ac:dyDescent="0.2">
      <c r="A299"/>
      <c r="B299"/>
      <c r="C299"/>
      <c r="D299"/>
      <c r="E299"/>
      <c r="F299"/>
      <c r="G299"/>
      <c r="H299" s="87"/>
      <c r="I299" s="138"/>
      <c r="J299" s="138"/>
      <c r="K299" s="138"/>
      <c r="L299" s="87"/>
      <c r="M299" s="87"/>
      <c r="N299" s="87"/>
      <c r="O299" s="138"/>
      <c r="P299" s="87"/>
      <c r="Q299" s="87"/>
      <c r="R299" s="87"/>
      <c r="S299" s="82"/>
      <c r="T299" s="139"/>
      <c r="U299" s="82"/>
      <c r="V299" s="82"/>
      <c r="W299" s="82"/>
      <c r="X299" s="82"/>
      <c r="Y299" s="82"/>
      <c r="Z299" s="70"/>
      <c r="AA299" s="70"/>
      <c r="AB299" s="75"/>
      <c r="AC299" s="75"/>
      <c r="AD299" s="1"/>
      <c r="AE299" s="82"/>
      <c r="AF299" s="82"/>
      <c r="AG299" s="82"/>
      <c r="AH299" s="1"/>
      <c r="AI299" s="1"/>
      <c r="AJ299" s="1"/>
      <c r="AK299" s="1"/>
    </row>
    <row r="300" spans="1:37" x14ac:dyDescent="0.2">
      <c r="A300"/>
      <c r="B300"/>
      <c r="C300"/>
      <c r="D300"/>
      <c r="E300"/>
      <c r="F300"/>
      <c r="G300"/>
      <c r="H300" s="87"/>
      <c r="I300" s="138"/>
      <c r="J300" s="138"/>
      <c r="K300" s="138"/>
      <c r="L300" s="87"/>
      <c r="M300" s="87"/>
      <c r="N300" s="87"/>
      <c r="O300" s="138"/>
      <c r="P300" s="87"/>
      <c r="Q300" s="87"/>
      <c r="R300" s="87"/>
      <c r="S300" s="82"/>
      <c r="T300" s="139"/>
      <c r="U300" s="82"/>
      <c r="V300" s="82"/>
      <c r="W300" s="82"/>
      <c r="X300" s="82"/>
      <c r="Y300" s="82"/>
      <c r="Z300" s="70"/>
      <c r="AA300" s="70"/>
      <c r="AB300" s="75"/>
      <c r="AC300" s="75"/>
      <c r="AD300" s="1"/>
      <c r="AE300" s="82"/>
      <c r="AF300" s="82"/>
      <c r="AG300" s="82"/>
      <c r="AH300" s="1"/>
      <c r="AI300" s="1"/>
      <c r="AJ300" s="1"/>
      <c r="AK300" s="1"/>
    </row>
    <row r="301" spans="1:37" x14ac:dyDescent="0.2">
      <c r="A301"/>
      <c r="B301"/>
      <c r="C301"/>
      <c r="D301"/>
      <c r="E301"/>
      <c r="F301"/>
      <c r="G301"/>
      <c r="H301" s="87"/>
      <c r="I301" s="138"/>
      <c r="J301" s="138"/>
      <c r="K301" s="138"/>
      <c r="L301" s="87"/>
      <c r="M301" s="87"/>
      <c r="N301" s="87"/>
      <c r="O301" s="138"/>
      <c r="P301" s="87"/>
      <c r="Q301" s="87"/>
      <c r="R301" s="87"/>
      <c r="S301" s="82"/>
      <c r="T301" s="139"/>
      <c r="U301" s="82"/>
      <c r="V301" s="82"/>
      <c r="W301" s="82"/>
      <c r="X301" s="82"/>
      <c r="Y301" s="82"/>
      <c r="Z301" s="70"/>
      <c r="AA301" s="70"/>
      <c r="AB301" s="75"/>
      <c r="AC301" s="75"/>
      <c r="AD301" s="1"/>
      <c r="AE301" s="82"/>
      <c r="AF301" s="82"/>
      <c r="AG301" s="82"/>
      <c r="AH301" s="1"/>
      <c r="AI301" s="1"/>
      <c r="AJ301" s="1"/>
      <c r="AK301" s="1"/>
    </row>
    <row r="302" spans="1:37" x14ac:dyDescent="0.2">
      <c r="A302"/>
      <c r="B302"/>
      <c r="C302"/>
      <c r="D302"/>
      <c r="E302"/>
      <c r="F302"/>
      <c r="G302"/>
      <c r="H302" s="87"/>
      <c r="I302" s="138"/>
      <c r="J302" s="138"/>
      <c r="K302" s="138"/>
      <c r="L302" s="87"/>
      <c r="M302" s="87"/>
      <c r="N302" s="87"/>
      <c r="O302" s="138"/>
      <c r="P302" s="87"/>
      <c r="Q302" s="87"/>
      <c r="R302" s="87"/>
      <c r="S302" s="82"/>
      <c r="T302" s="139"/>
      <c r="U302" s="82"/>
      <c r="V302" s="82"/>
      <c r="W302" s="82"/>
      <c r="X302" s="82"/>
      <c r="Y302" s="82"/>
      <c r="Z302" s="70"/>
      <c r="AA302" s="70"/>
      <c r="AB302" s="75"/>
      <c r="AC302" s="75"/>
      <c r="AD302" s="1"/>
      <c r="AE302" s="82"/>
      <c r="AF302" s="82"/>
      <c r="AG302" s="82"/>
      <c r="AH302" s="1"/>
      <c r="AI302" s="1"/>
      <c r="AJ302" s="1"/>
      <c r="AK302" s="1"/>
    </row>
    <row r="303" spans="1:37" x14ac:dyDescent="0.2">
      <c r="A303"/>
      <c r="B303"/>
      <c r="C303"/>
      <c r="D303"/>
      <c r="E303"/>
      <c r="F303"/>
      <c r="G303"/>
      <c r="H303" s="87"/>
      <c r="I303" s="138"/>
      <c r="J303" s="138"/>
      <c r="K303" s="138"/>
      <c r="L303" s="87"/>
      <c r="M303" s="87"/>
      <c r="N303" s="87"/>
      <c r="O303" s="138"/>
      <c r="P303" s="87"/>
      <c r="Q303" s="87"/>
      <c r="R303" s="87"/>
      <c r="S303" s="82"/>
      <c r="T303" s="139"/>
      <c r="U303" s="82"/>
      <c r="V303" s="82"/>
      <c r="W303" s="82"/>
      <c r="X303" s="82"/>
      <c r="Y303" s="82"/>
      <c r="Z303" s="70"/>
      <c r="AA303" s="70"/>
      <c r="AB303" s="75"/>
      <c r="AC303" s="75"/>
      <c r="AD303" s="1"/>
      <c r="AE303" s="82"/>
      <c r="AF303" s="82"/>
      <c r="AG303" s="82"/>
      <c r="AH303" s="1"/>
      <c r="AI303" s="1"/>
      <c r="AJ303" s="1"/>
      <c r="AK303" s="1"/>
    </row>
    <row r="304" spans="1:37" x14ac:dyDescent="0.2">
      <c r="A304"/>
      <c r="B304"/>
      <c r="C304"/>
      <c r="D304"/>
      <c r="E304"/>
      <c r="F304"/>
      <c r="G304"/>
      <c r="H304" s="87"/>
      <c r="I304" s="138"/>
      <c r="J304" s="138"/>
      <c r="K304" s="138"/>
      <c r="L304" s="87"/>
      <c r="M304" s="87"/>
      <c r="N304" s="87"/>
      <c r="O304" s="138"/>
      <c r="P304" s="87"/>
      <c r="Q304" s="87"/>
      <c r="R304" s="87"/>
      <c r="S304" s="82"/>
      <c r="T304" s="139"/>
      <c r="U304" s="82"/>
      <c r="V304" s="82"/>
      <c r="W304" s="82"/>
      <c r="X304" s="82"/>
      <c r="Y304" s="82"/>
      <c r="Z304" s="70"/>
      <c r="AA304" s="70"/>
      <c r="AB304" s="75"/>
      <c r="AC304" s="75"/>
      <c r="AD304" s="1"/>
      <c r="AE304" s="82"/>
      <c r="AF304" s="82"/>
      <c r="AG304" s="82"/>
      <c r="AH304" s="1"/>
      <c r="AI304" s="1"/>
      <c r="AJ304" s="1"/>
      <c r="AK304" s="1"/>
    </row>
    <row r="305" spans="1:37" x14ac:dyDescent="0.2">
      <c r="A305"/>
      <c r="B305"/>
      <c r="C305"/>
      <c r="D305"/>
      <c r="E305"/>
      <c r="F305"/>
      <c r="G305"/>
      <c r="H305" s="87"/>
      <c r="I305" s="138"/>
      <c r="J305" s="138"/>
      <c r="K305" s="138"/>
      <c r="L305" s="87"/>
      <c r="M305" s="87"/>
      <c r="N305" s="87"/>
      <c r="O305" s="138"/>
      <c r="P305" s="87"/>
      <c r="Q305" s="87"/>
      <c r="R305" s="87"/>
      <c r="S305" s="82"/>
      <c r="T305" s="139"/>
      <c r="U305" s="82"/>
      <c r="V305" s="82"/>
      <c r="W305" s="82"/>
      <c r="X305" s="82"/>
      <c r="Y305" s="82"/>
      <c r="Z305" s="70"/>
      <c r="AA305" s="70"/>
      <c r="AB305" s="75"/>
      <c r="AC305" s="75"/>
      <c r="AD305" s="1"/>
      <c r="AE305" s="82"/>
      <c r="AF305" s="82"/>
      <c r="AG305" s="82"/>
      <c r="AH305" s="1"/>
      <c r="AI305" s="1"/>
      <c r="AJ305" s="1"/>
      <c r="AK305" s="1"/>
    </row>
    <row r="306" spans="1:37" x14ac:dyDescent="0.2">
      <c r="A306"/>
      <c r="B306"/>
      <c r="C306"/>
      <c r="D306"/>
      <c r="E306"/>
      <c r="F306"/>
      <c r="G306"/>
      <c r="H306" s="87"/>
      <c r="I306" s="138"/>
      <c r="J306" s="138"/>
      <c r="K306" s="138"/>
      <c r="L306" s="87"/>
      <c r="M306" s="87"/>
      <c r="N306" s="87"/>
      <c r="O306" s="138"/>
      <c r="P306" s="87"/>
      <c r="Q306" s="87"/>
      <c r="R306" s="87"/>
      <c r="S306" s="82"/>
      <c r="T306" s="139"/>
      <c r="U306" s="82"/>
      <c r="V306" s="82"/>
      <c r="W306" s="82"/>
      <c r="X306" s="82"/>
      <c r="Y306" s="82"/>
      <c r="Z306" s="70"/>
      <c r="AA306" s="70"/>
      <c r="AB306" s="75"/>
      <c r="AC306" s="75"/>
      <c r="AD306" s="1"/>
      <c r="AE306" s="82"/>
      <c r="AF306" s="82"/>
      <c r="AG306" s="82"/>
      <c r="AH306" s="1"/>
      <c r="AI306" s="1"/>
      <c r="AJ306" s="1"/>
      <c r="AK306" s="1"/>
    </row>
    <row r="307" spans="1:37" x14ac:dyDescent="0.2">
      <c r="A307"/>
      <c r="B307"/>
      <c r="C307"/>
      <c r="D307"/>
      <c r="E307"/>
      <c r="F307"/>
      <c r="G307"/>
      <c r="H307" s="87"/>
      <c r="I307" s="138"/>
      <c r="J307" s="138"/>
      <c r="K307" s="138"/>
      <c r="L307" s="87"/>
      <c r="M307" s="87"/>
      <c r="N307" s="87"/>
      <c r="O307" s="138"/>
      <c r="P307" s="87"/>
      <c r="Q307" s="87"/>
      <c r="R307" s="87"/>
      <c r="S307" s="82"/>
      <c r="T307" s="139"/>
      <c r="U307" s="82"/>
      <c r="V307" s="82"/>
      <c r="W307" s="82"/>
      <c r="X307" s="82"/>
      <c r="Y307" s="82"/>
      <c r="Z307" s="70"/>
      <c r="AA307" s="70"/>
      <c r="AB307" s="75"/>
      <c r="AC307" s="75"/>
      <c r="AD307" s="1"/>
      <c r="AE307" s="82"/>
      <c r="AF307" s="82"/>
      <c r="AG307" s="82"/>
      <c r="AH307" s="1"/>
      <c r="AI307" s="1"/>
      <c r="AJ307" s="1"/>
      <c r="AK307" s="1"/>
    </row>
    <row r="308" spans="1:37" x14ac:dyDescent="0.2">
      <c r="A308"/>
      <c r="B308"/>
      <c r="C308"/>
      <c r="D308"/>
      <c r="E308"/>
      <c r="F308"/>
      <c r="G308"/>
      <c r="H308" s="87"/>
      <c r="I308" s="138"/>
      <c r="J308" s="138"/>
      <c r="K308" s="138"/>
      <c r="L308" s="87"/>
      <c r="M308" s="87"/>
      <c r="N308" s="87"/>
      <c r="O308" s="138"/>
      <c r="P308" s="87"/>
      <c r="Q308" s="87"/>
      <c r="R308" s="87"/>
      <c r="S308" s="82"/>
      <c r="T308" s="139"/>
      <c r="U308" s="82"/>
      <c r="V308" s="82"/>
      <c r="W308" s="82"/>
      <c r="X308" s="82"/>
      <c r="Y308" s="82"/>
      <c r="Z308" s="70"/>
      <c r="AA308" s="70"/>
      <c r="AB308" s="75"/>
      <c r="AC308" s="75"/>
      <c r="AD308" s="1"/>
      <c r="AE308" s="82"/>
      <c r="AF308" s="82"/>
      <c r="AG308" s="82"/>
      <c r="AH308" s="1"/>
      <c r="AI308" s="1"/>
      <c r="AJ308" s="1"/>
      <c r="AK308" s="1"/>
    </row>
    <row r="309" spans="1:37" x14ac:dyDescent="0.2">
      <c r="A309"/>
      <c r="B309"/>
      <c r="C309"/>
      <c r="D309"/>
      <c r="E309"/>
      <c r="F309"/>
      <c r="G309"/>
      <c r="H309" s="87"/>
      <c r="I309" s="138"/>
      <c r="J309" s="138"/>
      <c r="K309" s="138"/>
      <c r="L309" s="87"/>
      <c r="M309" s="87"/>
      <c r="N309" s="87"/>
      <c r="O309" s="138"/>
      <c r="P309" s="87"/>
      <c r="Q309" s="87"/>
      <c r="R309" s="87"/>
      <c r="S309" s="82"/>
      <c r="T309" s="139"/>
      <c r="U309" s="82"/>
      <c r="V309" s="82"/>
      <c r="W309" s="82"/>
      <c r="X309" s="82"/>
      <c r="Y309" s="82"/>
      <c r="Z309" s="70"/>
      <c r="AA309" s="70"/>
      <c r="AB309" s="75"/>
      <c r="AC309" s="75"/>
      <c r="AD309" s="1"/>
      <c r="AE309" s="82"/>
      <c r="AF309" s="82"/>
      <c r="AG309" s="82"/>
      <c r="AH309" s="1"/>
      <c r="AI309" s="1"/>
      <c r="AJ309" s="1"/>
      <c r="AK309" s="1"/>
    </row>
    <row r="310" spans="1:37" x14ac:dyDescent="0.2">
      <c r="A310"/>
      <c r="B310"/>
      <c r="C310"/>
      <c r="D310"/>
      <c r="E310"/>
      <c r="F310"/>
      <c r="G310"/>
      <c r="H310" s="87"/>
      <c r="I310" s="138"/>
      <c r="J310" s="138"/>
      <c r="K310" s="138"/>
      <c r="L310" s="87"/>
      <c r="M310" s="87"/>
      <c r="N310" s="87"/>
      <c r="O310" s="138"/>
      <c r="P310" s="87"/>
      <c r="Q310" s="87"/>
      <c r="R310" s="87"/>
      <c r="S310" s="82"/>
      <c r="T310" s="139"/>
      <c r="U310" s="82"/>
      <c r="V310" s="82"/>
      <c r="W310" s="82"/>
      <c r="X310" s="82"/>
      <c r="Y310" s="82"/>
      <c r="Z310" s="70"/>
      <c r="AA310" s="70"/>
      <c r="AB310" s="75"/>
      <c r="AC310" s="75"/>
      <c r="AD310" s="1"/>
      <c r="AE310" s="82"/>
      <c r="AF310" s="82"/>
      <c r="AG310" s="82"/>
      <c r="AH310" s="1"/>
      <c r="AI310" s="1"/>
      <c r="AJ310" s="1"/>
      <c r="AK310" s="1"/>
    </row>
    <row r="311" spans="1:37" x14ac:dyDescent="0.2">
      <c r="A311"/>
      <c r="B311"/>
      <c r="C311"/>
      <c r="D311"/>
      <c r="E311"/>
      <c r="F311"/>
      <c r="G311"/>
      <c r="H311" s="87"/>
      <c r="I311" s="138"/>
      <c r="J311" s="138"/>
      <c r="K311" s="138"/>
      <c r="L311" s="87"/>
      <c r="M311" s="87"/>
      <c r="N311" s="87"/>
      <c r="O311" s="138"/>
      <c r="P311" s="87"/>
      <c r="Q311" s="87"/>
      <c r="R311" s="87"/>
      <c r="S311" s="82"/>
      <c r="T311" s="139"/>
      <c r="U311" s="82"/>
      <c r="V311" s="82"/>
      <c r="W311" s="82"/>
      <c r="X311" s="82"/>
      <c r="Y311" s="82"/>
      <c r="Z311" s="70"/>
      <c r="AA311" s="70"/>
      <c r="AB311" s="75"/>
      <c r="AC311" s="75"/>
      <c r="AD311" s="1"/>
      <c r="AE311" s="82"/>
      <c r="AF311" s="82"/>
      <c r="AG311" s="82"/>
      <c r="AH311" s="1"/>
      <c r="AI311" s="1"/>
      <c r="AJ311" s="1"/>
      <c r="AK311" s="1"/>
    </row>
    <row r="312" spans="1:37" x14ac:dyDescent="0.2">
      <c r="A312"/>
      <c r="B312"/>
      <c r="C312"/>
      <c r="D312"/>
      <c r="E312"/>
      <c r="F312"/>
      <c r="G312"/>
      <c r="H312" s="87"/>
      <c r="I312" s="138"/>
      <c r="J312" s="138"/>
      <c r="K312" s="138"/>
      <c r="L312" s="87"/>
      <c r="M312" s="87"/>
      <c r="N312" s="87"/>
      <c r="O312" s="138"/>
      <c r="P312" s="87"/>
      <c r="Q312" s="87"/>
      <c r="R312" s="87"/>
      <c r="S312" s="82"/>
      <c r="T312" s="139"/>
      <c r="U312" s="82"/>
      <c r="V312" s="82"/>
      <c r="W312" s="82"/>
      <c r="X312" s="82"/>
      <c r="Y312" s="82"/>
      <c r="Z312" s="70"/>
      <c r="AA312" s="70"/>
      <c r="AB312" s="75"/>
      <c r="AC312" s="75"/>
      <c r="AD312" s="1"/>
      <c r="AE312" s="82"/>
      <c r="AF312" s="82"/>
      <c r="AG312" s="82"/>
      <c r="AH312" s="1"/>
      <c r="AI312" s="1"/>
      <c r="AJ312" s="1"/>
      <c r="AK312" s="1"/>
    </row>
    <row r="313" spans="1:37" x14ac:dyDescent="0.2">
      <c r="A313"/>
      <c r="B313"/>
      <c r="C313"/>
      <c r="D313"/>
      <c r="E313"/>
      <c r="F313"/>
      <c r="G313"/>
      <c r="H313" s="87"/>
      <c r="I313" s="138"/>
      <c r="J313" s="138"/>
      <c r="K313" s="138"/>
      <c r="L313" s="87"/>
      <c r="M313" s="87"/>
      <c r="N313" s="87"/>
      <c r="O313" s="138"/>
      <c r="P313" s="87"/>
      <c r="Q313" s="87"/>
      <c r="R313" s="87"/>
      <c r="S313" s="82"/>
      <c r="T313" s="139"/>
      <c r="U313" s="82"/>
      <c r="V313" s="82"/>
      <c r="W313" s="82"/>
      <c r="X313" s="82"/>
      <c r="Y313" s="82"/>
      <c r="Z313" s="70"/>
      <c r="AA313" s="70"/>
      <c r="AB313" s="75"/>
      <c r="AC313" s="75"/>
      <c r="AD313" s="1"/>
      <c r="AE313" s="82"/>
      <c r="AF313" s="82"/>
      <c r="AG313" s="82"/>
      <c r="AH313" s="1"/>
      <c r="AI313" s="1"/>
      <c r="AJ313" s="1"/>
      <c r="AK313" s="1"/>
    </row>
    <row r="314" spans="1:37" x14ac:dyDescent="0.2">
      <c r="A314"/>
      <c r="B314"/>
      <c r="C314"/>
      <c r="D314"/>
      <c r="E314"/>
      <c r="F314"/>
      <c r="G314"/>
      <c r="H314" s="87"/>
      <c r="I314" s="138"/>
      <c r="J314" s="138"/>
      <c r="K314" s="138"/>
      <c r="L314" s="87"/>
      <c r="M314" s="87"/>
      <c r="N314" s="87"/>
      <c r="O314" s="138"/>
      <c r="P314" s="87"/>
      <c r="Q314" s="87"/>
      <c r="R314" s="87"/>
      <c r="S314" s="82"/>
      <c r="T314" s="139"/>
      <c r="U314" s="82"/>
      <c r="V314" s="82"/>
      <c r="W314" s="82"/>
      <c r="X314" s="82"/>
      <c r="Y314" s="82"/>
      <c r="Z314" s="70"/>
      <c r="AA314" s="70"/>
      <c r="AB314" s="75"/>
      <c r="AC314" s="75"/>
      <c r="AD314" s="1"/>
      <c r="AE314" s="82"/>
      <c r="AF314" s="82"/>
      <c r="AG314" s="82"/>
      <c r="AH314" s="1"/>
      <c r="AI314" s="1"/>
      <c r="AJ314" s="1"/>
      <c r="AK314" s="1"/>
    </row>
    <row r="315" spans="1:37" x14ac:dyDescent="0.2">
      <c r="A315"/>
      <c r="B315"/>
      <c r="C315"/>
      <c r="D315"/>
      <c r="E315"/>
      <c r="F315"/>
      <c r="G315"/>
      <c r="H315" s="87"/>
      <c r="I315" s="138"/>
      <c r="J315" s="138"/>
      <c r="K315" s="138"/>
      <c r="L315" s="87"/>
      <c r="M315" s="87"/>
      <c r="N315" s="87"/>
      <c r="O315" s="138"/>
      <c r="P315" s="87"/>
      <c r="Q315" s="87"/>
      <c r="R315" s="87"/>
      <c r="S315" s="82"/>
      <c r="T315" s="139"/>
      <c r="U315" s="82"/>
      <c r="V315" s="82"/>
      <c r="W315" s="82"/>
      <c r="X315" s="82"/>
      <c r="Y315" s="82"/>
      <c r="Z315" s="70"/>
      <c r="AA315" s="70"/>
      <c r="AB315" s="75"/>
      <c r="AC315" s="75"/>
      <c r="AD315" s="1"/>
      <c r="AE315" s="82"/>
      <c r="AF315" s="82"/>
      <c r="AG315" s="82"/>
      <c r="AH315" s="1"/>
      <c r="AI315" s="1"/>
      <c r="AJ315" s="1"/>
      <c r="AK315" s="1"/>
    </row>
    <row r="316" spans="1:37" x14ac:dyDescent="0.2">
      <c r="A316"/>
      <c r="B316"/>
      <c r="C316"/>
      <c r="D316"/>
      <c r="E316"/>
      <c r="F316"/>
      <c r="G316"/>
      <c r="H316" s="87"/>
      <c r="I316" s="138"/>
      <c r="J316" s="138"/>
      <c r="K316" s="138"/>
      <c r="L316" s="87"/>
      <c r="M316" s="87"/>
      <c r="N316" s="87"/>
      <c r="O316" s="138"/>
      <c r="P316" s="87"/>
      <c r="Q316" s="87"/>
      <c r="R316" s="87"/>
      <c r="S316" s="82"/>
      <c r="T316" s="139"/>
      <c r="U316" s="82"/>
      <c r="V316" s="82"/>
      <c r="W316" s="82"/>
      <c r="X316" s="82"/>
      <c r="Y316" s="82"/>
      <c r="Z316" s="70"/>
      <c r="AA316" s="70"/>
      <c r="AB316" s="75"/>
      <c r="AC316" s="75"/>
      <c r="AD316" s="1"/>
      <c r="AE316" s="82"/>
      <c r="AF316" s="82"/>
      <c r="AG316" s="82"/>
      <c r="AH316" s="1"/>
      <c r="AI316" s="1"/>
      <c r="AJ316" s="1"/>
      <c r="AK316" s="1"/>
    </row>
    <row r="317" spans="1:37" x14ac:dyDescent="0.2">
      <c r="A317"/>
      <c r="B317"/>
      <c r="C317"/>
      <c r="D317"/>
      <c r="E317"/>
      <c r="F317"/>
      <c r="G317"/>
      <c r="H317" s="87"/>
      <c r="I317" s="138"/>
      <c r="J317" s="138"/>
      <c r="K317" s="138"/>
      <c r="L317" s="87"/>
      <c r="M317" s="87"/>
      <c r="N317" s="87"/>
      <c r="O317" s="138"/>
      <c r="P317" s="87"/>
      <c r="Q317" s="87"/>
      <c r="R317" s="87"/>
      <c r="S317" s="82"/>
      <c r="T317" s="139"/>
      <c r="U317" s="82"/>
      <c r="V317" s="82"/>
      <c r="W317" s="82"/>
      <c r="X317" s="82"/>
      <c r="Y317" s="82"/>
      <c r="Z317" s="70"/>
      <c r="AA317" s="70"/>
      <c r="AB317" s="75"/>
      <c r="AC317" s="75"/>
      <c r="AD317" s="1"/>
      <c r="AE317" s="82"/>
      <c r="AF317" s="82"/>
      <c r="AG317" s="82"/>
      <c r="AH317" s="1"/>
      <c r="AI317" s="1"/>
      <c r="AJ317" s="1"/>
      <c r="AK317" s="1"/>
    </row>
    <row r="318" spans="1:37" x14ac:dyDescent="0.2">
      <c r="A318"/>
      <c r="B318"/>
      <c r="C318"/>
      <c r="D318"/>
      <c r="E318"/>
      <c r="F318"/>
      <c r="G318"/>
      <c r="H318" s="87"/>
      <c r="I318" s="138"/>
      <c r="J318" s="138"/>
      <c r="K318" s="138"/>
      <c r="L318" s="87"/>
      <c r="M318" s="87"/>
      <c r="N318" s="87"/>
      <c r="O318" s="138"/>
      <c r="P318" s="87"/>
      <c r="Q318" s="87"/>
      <c r="R318" s="87"/>
      <c r="S318" s="82"/>
      <c r="T318" s="139"/>
      <c r="U318" s="82"/>
      <c r="V318" s="82"/>
      <c r="W318" s="82"/>
      <c r="X318" s="82"/>
      <c r="Y318" s="82"/>
      <c r="Z318" s="70"/>
      <c r="AA318" s="70"/>
      <c r="AB318" s="75"/>
      <c r="AC318" s="75"/>
      <c r="AD318" s="1"/>
      <c r="AE318" s="82"/>
      <c r="AF318" s="82"/>
      <c r="AG318" s="82"/>
      <c r="AH318" s="1"/>
      <c r="AI318" s="1"/>
      <c r="AJ318" s="1"/>
      <c r="AK318" s="1"/>
    </row>
    <row r="319" spans="1:37" x14ac:dyDescent="0.2">
      <c r="A319"/>
      <c r="B319"/>
      <c r="C319"/>
      <c r="D319"/>
      <c r="E319"/>
      <c r="F319"/>
      <c r="G319"/>
      <c r="H319" s="87"/>
      <c r="I319" s="138"/>
      <c r="J319" s="138"/>
      <c r="K319" s="138"/>
      <c r="L319" s="87"/>
      <c r="M319" s="87"/>
      <c r="N319" s="87"/>
      <c r="O319" s="138"/>
      <c r="P319" s="87"/>
      <c r="Q319" s="87"/>
      <c r="R319" s="87"/>
      <c r="S319" s="82"/>
      <c r="T319" s="139"/>
      <c r="U319" s="82"/>
      <c r="V319" s="82"/>
      <c r="W319" s="82"/>
      <c r="X319" s="82"/>
      <c r="Y319" s="82"/>
      <c r="Z319" s="70"/>
      <c r="AA319" s="70"/>
      <c r="AB319" s="75"/>
      <c r="AC319" s="75"/>
      <c r="AD319" s="1"/>
      <c r="AE319" s="82"/>
      <c r="AF319" s="82"/>
      <c r="AG319" s="82"/>
      <c r="AH319" s="1"/>
      <c r="AI319" s="1"/>
      <c r="AJ319" s="1"/>
      <c r="AK319" s="1"/>
    </row>
    <row r="320" spans="1:37" x14ac:dyDescent="0.2">
      <c r="A320"/>
      <c r="B320"/>
      <c r="C320"/>
      <c r="D320"/>
      <c r="E320"/>
      <c r="F320"/>
      <c r="G320"/>
      <c r="H320" s="87"/>
      <c r="I320" s="138"/>
      <c r="J320" s="138"/>
      <c r="K320" s="138"/>
      <c r="L320" s="87"/>
      <c r="M320" s="87"/>
      <c r="N320" s="87"/>
      <c r="O320" s="138"/>
      <c r="P320" s="87"/>
      <c r="Q320" s="87"/>
      <c r="R320" s="87"/>
      <c r="S320" s="82"/>
      <c r="T320" s="139"/>
      <c r="U320" s="82"/>
      <c r="V320" s="82"/>
      <c r="W320" s="82"/>
      <c r="X320" s="82"/>
      <c r="Y320" s="82"/>
      <c r="Z320" s="70"/>
      <c r="AA320" s="70"/>
      <c r="AB320" s="75"/>
      <c r="AC320" s="75"/>
      <c r="AD320" s="1"/>
      <c r="AE320" s="82"/>
      <c r="AF320" s="82"/>
      <c r="AG320" s="82"/>
      <c r="AH320" s="1"/>
      <c r="AI320" s="1"/>
      <c r="AJ320" s="1"/>
      <c r="AK320" s="1"/>
    </row>
    <row r="321" spans="1:37" x14ac:dyDescent="0.2">
      <c r="A321"/>
      <c r="B321"/>
      <c r="C321"/>
      <c r="D321"/>
      <c r="E321"/>
      <c r="F321"/>
      <c r="G321"/>
      <c r="H321" s="87"/>
      <c r="I321" s="138"/>
      <c r="J321" s="138"/>
      <c r="K321" s="138"/>
      <c r="L321" s="87"/>
      <c r="M321" s="87"/>
      <c r="N321" s="87"/>
      <c r="O321" s="138"/>
      <c r="P321" s="87"/>
      <c r="Q321" s="87"/>
      <c r="R321" s="87"/>
      <c r="S321" s="82"/>
      <c r="T321" s="139"/>
      <c r="U321" s="82"/>
      <c r="V321" s="82"/>
      <c r="W321" s="82"/>
      <c r="X321" s="82"/>
      <c r="Y321" s="82"/>
      <c r="Z321" s="70"/>
      <c r="AA321" s="70"/>
      <c r="AB321" s="75"/>
      <c r="AC321" s="75"/>
      <c r="AD321" s="1"/>
      <c r="AE321" s="82"/>
      <c r="AF321" s="82"/>
      <c r="AG321" s="82"/>
      <c r="AH321" s="1"/>
      <c r="AI321" s="1"/>
      <c r="AJ321" s="1"/>
      <c r="AK321" s="1"/>
    </row>
    <row r="322" spans="1:37" x14ac:dyDescent="0.2">
      <c r="A322"/>
      <c r="B322"/>
      <c r="C322"/>
      <c r="D322"/>
      <c r="E322"/>
      <c r="F322"/>
      <c r="G322"/>
      <c r="H322" s="87"/>
      <c r="I322" s="138"/>
      <c r="J322" s="138"/>
      <c r="K322" s="138"/>
      <c r="L322" s="87"/>
      <c r="M322" s="87"/>
      <c r="N322" s="87"/>
      <c r="O322" s="138"/>
      <c r="P322" s="87"/>
      <c r="Q322" s="87"/>
      <c r="R322" s="87"/>
      <c r="S322" s="82"/>
      <c r="T322" s="139"/>
      <c r="U322" s="82"/>
      <c r="V322" s="82"/>
      <c r="W322" s="82"/>
      <c r="X322" s="82"/>
      <c r="Y322" s="82"/>
      <c r="Z322" s="70"/>
      <c r="AA322" s="70"/>
      <c r="AB322" s="75"/>
      <c r="AC322" s="75"/>
      <c r="AD322" s="1"/>
      <c r="AE322" s="82"/>
      <c r="AF322" s="82"/>
      <c r="AG322" s="82"/>
      <c r="AH322" s="1"/>
      <c r="AI322" s="1"/>
      <c r="AJ322" s="1"/>
      <c r="AK322" s="1"/>
    </row>
    <row r="323" spans="1:37" x14ac:dyDescent="0.2">
      <c r="A323"/>
      <c r="B323"/>
      <c r="C323"/>
      <c r="D323"/>
      <c r="E323"/>
      <c r="F323"/>
      <c r="G323"/>
      <c r="H323" s="87"/>
      <c r="I323" s="138"/>
      <c r="J323" s="138"/>
      <c r="K323" s="138"/>
      <c r="L323" s="87"/>
      <c r="M323" s="87"/>
      <c r="N323" s="87"/>
      <c r="O323" s="138"/>
      <c r="P323" s="87"/>
      <c r="Q323" s="87"/>
      <c r="R323" s="87"/>
      <c r="S323" s="82"/>
      <c r="T323" s="139"/>
      <c r="U323" s="82"/>
      <c r="V323" s="82"/>
      <c r="W323" s="82"/>
      <c r="X323" s="82"/>
      <c r="Y323" s="82"/>
      <c r="Z323" s="70"/>
      <c r="AA323" s="70"/>
      <c r="AB323" s="75"/>
      <c r="AC323" s="75"/>
      <c r="AD323" s="1"/>
      <c r="AE323" s="82"/>
      <c r="AF323" s="82"/>
      <c r="AG323" s="82"/>
      <c r="AH323" s="1"/>
      <c r="AI323" s="1"/>
      <c r="AJ323" s="1"/>
      <c r="AK323" s="1"/>
    </row>
    <row r="324" spans="1:37" x14ac:dyDescent="0.2">
      <c r="A324"/>
      <c r="B324"/>
      <c r="C324"/>
      <c r="D324"/>
      <c r="E324"/>
      <c r="F324"/>
      <c r="G324"/>
      <c r="H324" s="87"/>
      <c r="I324" s="138"/>
      <c r="J324" s="138"/>
      <c r="K324" s="138"/>
      <c r="L324" s="87"/>
      <c r="M324" s="87"/>
      <c r="N324" s="87"/>
      <c r="O324" s="138"/>
      <c r="P324" s="87"/>
      <c r="Q324" s="87"/>
      <c r="R324" s="87"/>
      <c r="S324" s="82"/>
      <c r="T324" s="139"/>
      <c r="U324" s="82"/>
      <c r="V324" s="82"/>
      <c r="W324" s="82"/>
      <c r="X324" s="82"/>
      <c r="Y324" s="82"/>
      <c r="Z324" s="70"/>
      <c r="AA324" s="70"/>
      <c r="AB324" s="75"/>
      <c r="AC324" s="75"/>
      <c r="AD324" s="1"/>
      <c r="AE324" s="82"/>
      <c r="AF324" s="82"/>
      <c r="AG324" s="82"/>
      <c r="AH324" s="1"/>
      <c r="AI324" s="1"/>
      <c r="AJ324" s="1"/>
      <c r="AK324" s="1"/>
    </row>
    <row r="325" spans="1:37" x14ac:dyDescent="0.2">
      <c r="A325"/>
      <c r="B325"/>
      <c r="C325"/>
      <c r="D325"/>
      <c r="E325"/>
      <c r="F325"/>
      <c r="G325"/>
      <c r="H325" s="87"/>
      <c r="I325" s="138"/>
      <c r="J325" s="138"/>
      <c r="K325" s="138"/>
      <c r="L325" s="87"/>
      <c r="M325" s="87"/>
      <c r="N325" s="87"/>
      <c r="O325" s="138"/>
      <c r="P325" s="87"/>
      <c r="Q325" s="87"/>
      <c r="R325" s="87"/>
      <c r="S325" s="82"/>
      <c r="T325" s="139"/>
      <c r="U325" s="82"/>
      <c r="V325" s="82"/>
      <c r="W325" s="82"/>
      <c r="X325" s="82"/>
      <c r="Y325" s="82"/>
      <c r="Z325" s="70"/>
      <c r="AA325" s="70"/>
      <c r="AB325" s="75"/>
      <c r="AC325" s="75"/>
      <c r="AD325" s="1"/>
      <c r="AE325" s="82"/>
      <c r="AF325" s="82"/>
      <c r="AG325" s="82"/>
      <c r="AH325" s="1"/>
      <c r="AI325" s="1"/>
      <c r="AJ325" s="1"/>
      <c r="AK325" s="1"/>
    </row>
    <row r="326" spans="1:37" x14ac:dyDescent="0.2">
      <c r="A326"/>
      <c r="B326"/>
      <c r="C326"/>
      <c r="D326"/>
      <c r="E326"/>
      <c r="F326"/>
      <c r="G326"/>
      <c r="H326" s="87"/>
      <c r="I326" s="138"/>
      <c r="J326" s="138"/>
      <c r="K326" s="138"/>
      <c r="L326" s="87"/>
      <c r="M326" s="87"/>
      <c r="N326" s="87"/>
      <c r="O326" s="138"/>
      <c r="P326" s="87"/>
      <c r="Q326" s="87"/>
      <c r="R326" s="87"/>
      <c r="S326" s="82"/>
      <c r="T326" s="139"/>
      <c r="U326" s="82"/>
      <c r="V326" s="82"/>
      <c r="W326" s="82"/>
      <c r="X326" s="82"/>
      <c r="Y326" s="82"/>
      <c r="Z326" s="70"/>
      <c r="AA326" s="70"/>
      <c r="AB326" s="75"/>
      <c r="AC326" s="75"/>
      <c r="AD326" s="1"/>
      <c r="AE326" s="82"/>
      <c r="AF326" s="82"/>
      <c r="AG326" s="82"/>
      <c r="AH326" s="1"/>
      <c r="AI326" s="1"/>
      <c r="AJ326" s="1"/>
      <c r="AK326" s="1"/>
    </row>
    <row r="327" spans="1:37" x14ac:dyDescent="0.2">
      <c r="A327"/>
      <c r="B327"/>
      <c r="C327"/>
      <c r="D327"/>
      <c r="E327"/>
      <c r="F327"/>
      <c r="G327"/>
      <c r="H327" s="87"/>
      <c r="I327" s="138"/>
      <c r="J327" s="138"/>
      <c r="K327" s="138"/>
      <c r="L327" s="87"/>
      <c r="M327" s="87"/>
      <c r="N327" s="87"/>
      <c r="O327" s="138"/>
      <c r="P327" s="87"/>
      <c r="Q327" s="87"/>
      <c r="R327" s="87"/>
      <c r="S327" s="82"/>
      <c r="T327" s="139"/>
      <c r="U327" s="82"/>
      <c r="V327" s="82"/>
      <c r="W327" s="82"/>
      <c r="X327" s="82"/>
      <c r="Y327" s="82"/>
      <c r="Z327" s="70"/>
      <c r="AA327" s="70"/>
      <c r="AB327" s="75"/>
      <c r="AC327" s="75"/>
      <c r="AD327" s="1"/>
      <c r="AE327" s="82"/>
      <c r="AF327" s="82"/>
      <c r="AG327" s="82"/>
      <c r="AH327" s="1"/>
      <c r="AI327" s="1"/>
      <c r="AJ327" s="1"/>
      <c r="AK327" s="1"/>
    </row>
    <row r="328" spans="1:37" x14ac:dyDescent="0.2">
      <c r="A328"/>
      <c r="B328"/>
      <c r="C328"/>
      <c r="D328"/>
      <c r="E328"/>
      <c r="F328"/>
      <c r="G328"/>
      <c r="H328" s="87"/>
      <c r="I328" s="138"/>
      <c r="J328" s="138"/>
      <c r="K328" s="138"/>
      <c r="L328" s="87"/>
      <c r="M328" s="87"/>
      <c r="N328" s="87"/>
      <c r="O328" s="138"/>
      <c r="P328" s="87"/>
      <c r="Q328" s="87"/>
      <c r="R328" s="87"/>
      <c r="S328" s="82"/>
      <c r="T328" s="139"/>
      <c r="U328" s="82"/>
      <c r="V328" s="82"/>
      <c r="W328" s="82"/>
      <c r="X328" s="82"/>
      <c r="Y328" s="82"/>
      <c r="Z328" s="70"/>
      <c r="AA328" s="70"/>
      <c r="AB328" s="75"/>
      <c r="AC328" s="75"/>
      <c r="AD328" s="1"/>
      <c r="AE328" s="82"/>
      <c r="AF328" s="82"/>
      <c r="AG328" s="82"/>
      <c r="AH328" s="1"/>
      <c r="AI328" s="1"/>
      <c r="AJ328" s="1"/>
      <c r="AK328" s="1"/>
    </row>
    <row r="329" spans="1:37" x14ac:dyDescent="0.2">
      <c r="A329"/>
      <c r="B329"/>
      <c r="C329"/>
      <c r="D329"/>
      <c r="E329"/>
      <c r="F329"/>
      <c r="G329"/>
      <c r="H329" s="87"/>
      <c r="I329" s="138"/>
      <c r="J329" s="138"/>
      <c r="K329" s="138"/>
      <c r="L329" s="87"/>
      <c r="M329" s="87"/>
      <c r="N329" s="87"/>
      <c r="O329" s="138"/>
      <c r="P329" s="87"/>
      <c r="Q329" s="87"/>
      <c r="R329" s="87"/>
      <c r="S329" s="82"/>
      <c r="T329" s="139"/>
      <c r="U329" s="82"/>
      <c r="V329" s="82"/>
      <c r="W329" s="82"/>
      <c r="X329" s="82"/>
      <c r="Y329" s="82"/>
      <c r="Z329" s="70"/>
      <c r="AA329" s="70"/>
      <c r="AB329" s="75"/>
      <c r="AC329" s="75"/>
      <c r="AD329" s="1"/>
      <c r="AE329" s="82"/>
      <c r="AF329" s="82"/>
      <c r="AG329" s="82"/>
      <c r="AH329" s="1"/>
      <c r="AI329" s="1"/>
      <c r="AJ329" s="1"/>
      <c r="AK329" s="1"/>
    </row>
    <row r="330" spans="1:37" x14ac:dyDescent="0.2">
      <c r="A330"/>
      <c r="B330"/>
      <c r="C330"/>
      <c r="D330"/>
      <c r="E330"/>
      <c r="F330"/>
      <c r="G330"/>
      <c r="H330" s="87"/>
      <c r="I330" s="138"/>
      <c r="J330" s="138"/>
      <c r="K330" s="138"/>
      <c r="L330" s="87"/>
      <c r="M330" s="87"/>
      <c r="N330" s="87"/>
      <c r="O330" s="138"/>
      <c r="P330" s="87"/>
      <c r="Q330" s="87"/>
      <c r="R330" s="87"/>
      <c r="S330" s="82"/>
      <c r="T330" s="139"/>
      <c r="U330" s="82"/>
      <c r="V330" s="82"/>
      <c r="W330" s="82"/>
      <c r="X330" s="82"/>
      <c r="Y330" s="82"/>
      <c r="Z330" s="70"/>
      <c r="AA330" s="70"/>
      <c r="AB330" s="75"/>
      <c r="AC330" s="75"/>
      <c r="AD330" s="1"/>
      <c r="AE330" s="82"/>
      <c r="AF330" s="82"/>
      <c r="AG330" s="82"/>
      <c r="AH330" s="1"/>
      <c r="AI330" s="1"/>
      <c r="AJ330" s="1"/>
      <c r="AK330" s="1"/>
    </row>
    <row r="331" spans="1:37" x14ac:dyDescent="0.2">
      <c r="A331"/>
      <c r="B331"/>
      <c r="C331"/>
      <c r="D331"/>
      <c r="E331"/>
      <c r="F331"/>
      <c r="G331"/>
      <c r="H331" s="87"/>
      <c r="I331" s="138"/>
      <c r="J331" s="138"/>
      <c r="K331" s="138"/>
      <c r="L331" s="87"/>
      <c r="M331" s="87"/>
      <c r="N331" s="87"/>
      <c r="O331" s="138"/>
      <c r="P331" s="87"/>
      <c r="Q331" s="87"/>
      <c r="R331" s="87"/>
      <c r="S331" s="82"/>
      <c r="T331" s="139"/>
      <c r="U331" s="82"/>
      <c r="V331" s="82"/>
      <c r="W331" s="82"/>
      <c r="X331" s="82"/>
      <c r="Y331" s="82"/>
      <c r="Z331" s="70"/>
      <c r="AA331" s="70"/>
      <c r="AB331" s="75"/>
      <c r="AC331" s="75"/>
      <c r="AD331" s="1"/>
      <c r="AE331" s="82"/>
      <c r="AF331" s="82"/>
      <c r="AG331" s="82"/>
      <c r="AH331" s="1"/>
      <c r="AI331" s="1"/>
      <c r="AJ331" s="1"/>
      <c r="AK331" s="1"/>
    </row>
    <row r="332" spans="1:37" x14ac:dyDescent="0.2">
      <c r="A332"/>
      <c r="B332"/>
      <c r="C332"/>
      <c r="D332"/>
      <c r="E332"/>
      <c r="F332"/>
      <c r="G332"/>
      <c r="H332" s="87"/>
      <c r="I332" s="138"/>
      <c r="J332" s="138"/>
      <c r="K332" s="138"/>
      <c r="L332" s="87"/>
      <c r="M332" s="87"/>
      <c r="N332" s="87"/>
      <c r="O332" s="138"/>
      <c r="P332" s="87"/>
      <c r="Q332" s="87"/>
      <c r="R332" s="87"/>
      <c r="S332" s="82"/>
      <c r="T332" s="139"/>
      <c r="U332" s="82"/>
      <c r="V332" s="82"/>
      <c r="W332" s="82"/>
      <c r="X332" s="82"/>
      <c r="Y332" s="82"/>
      <c r="Z332" s="70"/>
      <c r="AA332" s="70"/>
      <c r="AB332" s="75"/>
      <c r="AC332" s="75"/>
      <c r="AD332" s="1"/>
      <c r="AE332" s="82"/>
      <c r="AF332" s="82"/>
      <c r="AG332" s="82"/>
      <c r="AH332" s="1"/>
      <c r="AI332" s="1"/>
      <c r="AJ332" s="1"/>
      <c r="AK332" s="1"/>
    </row>
    <row r="333" spans="1:37" x14ac:dyDescent="0.2">
      <c r="A333"/>
      <c r="B333"/>
      <c r="C333"/>
      <c r="D333"/>
      <c r="E333"/>
      <c r="F333"/>
      <c r="G333"/>
      <c r="H333" s="87"/>
      <c r="I333" s="138"/>
      <c r="J333" s="138"/>
      <c r="K333" s="138"/>
      <c r="L333" s="87"/>
      <c r="M333" s="87"/>
      <c r="N333" s="87"/>
      <c r="O333" s="138"/>
      <c r="P333" s="87"/>
      <c r="Q333" s="87"/>
      <c r="R333" s="87"/>
      <c r="S333" s="82"/>
      <c r="T333" s="139"/>
      <c r="U333" s="82"/>
      <c r="V333" s="82"/>
      <c r="W333" s="82"/>
      <c r="X333" s="82"/>
      <c r="Y333" s="82"/>
      <c r="Z333" s="70"/>
      <c r="AA333" s="70"/>
      <c r="AB333" s="75"/>
      <c r="AC333" s="75"/>
      <c r="AD333" s="1"/>
      <c r="AE333" s="82"/>
      <c r="AF333" s="82"/>
      <c r="AG333" s="82"/>
      <c r="AH333" s="1"/>
      <c r="AI333" s="1"/>
      <c r="AJ333" s="1"/>
      <c r="AK333" s="1"/>
    </row>
    <row r="334" spans="1:37" x14ac:dyDescent="0.2">
      <c r="A334"/>
      <c r="B334"/>
      <c r="C334"/>
      <c r="D334"/>
      <c r="E334"/>
      <c r="F334"/>
      <c r="G334"/>
      <c r="H334" s="87"/>
      <c r="I334" s="138"/>
      <c r="J334" s="138"/>
      <c r="K334" s="138"/>
      <c r="L334" s="87"/>
      <c r="M334" s="87"/>
      <c r="N334" s="87"/>
      <c r="O334" s="138"/>
      <c r="P334" s="87"/>
      <c r="Q334" s="87"/>
      <c r="R334" s="87"/>
      <c r="S334" s="82"/>
      <c r="T334" s="139"/>
      <c r="U334" s="82"/>
      <c r="V334" s="82"/>
      <c r="W334" s="82"/>
      <c r="X334" s="82"/>
      <c r="Y334" s="82"/>
      <c r="Z334" s="70"/>
      <c r="AA334" s="70"/>
      <c r="AB334" s="75"/>
      <c r="AC334" s="75"/>
      <c r="AD334" s="1"/>
      <c r="AE334" s="82"/>
      <c r="AF334" s="82"/>
      <c r="AG334" s="82"/>
      <c r="AH334" s="1"/>
      <c r="AI334" s="1"/>
      <c r="AJ334" s="1"/>
      <c r="AK334" s="1"/>
    </row>
    <row r="335" spans="1:37" x14ac:dyDescent="0.2">
      <c r="A335"/>
      <c r="B335"/>
      <c r="C335"/>
      <c r="D335"/>
      <c r="E335"/>
      <c r="F335"/>
      <c r="G335"/>
      <c r="H335" s="87"/>
      <c r="I335" s="138"/>
      <c r="J335" s="138"/>
      <c r="K335" s="138"/>
      <c r="L335" s="87"/>
      <c r="M335" s="87"/>
      <c r="N335" s="87"/>
      <c r="O335" s="138"/>
      <c r="P335" s="87"/>
      <c r="Q335" s="87"/>
      <c r="R335" s="87"/>
      <c r="S335" s="82"/>
      <c r="T335" s="139"/>
      <c r="U335" s="82"/>
      <c r="V335" s="82"/>
      <c r="W335" s="82"/>
      <c r="X335" s="82"/>
      <c r="Y335" s="82"/>
      <c r="Z335" s="70"/>
      <c r="AA335" s="70"/>
      <c r="AB335" s="75"/>
      <c r="AC335" s="75"/>
      <c r="AD335" s="1"/>
      <c r="AE335" s="82"/>
      <c r="AF335" s="82"/>
      <c r="AG335" s="82"/>
      <c r="AH335" s="1"/>
      <c r="AI335" s="1"/>
      <c r="AJ335" s="1"/>
      <c r="AK335" s="1"/>
    </row>
    <row r="336" spans="1:37" x14ac:dyDescent="0.2">
      <c r="A336"/>
      <c r="B336"/>
      <c r="C336"/>
      <c r="D336"/>
      <c r="E336"/>
      <c r="F336"/>
      <c r="G336"/>
      <c r="H336" s="87"/>
      <c r="I336" s="138"/>
      <c r="J336" s="138"/>
      <c r="K336" s="138"/>
      <c r="L336" s="87"/>
      <c r="M336" s="87"/>
      <c r="N336" s="87"/>
      <c r="O336" s="138"/>
      <c r="P336" s="87"/>
      <c r="Q336" s="87"/>
      <c r="R336" s="87"/>
      <c r="S336" s="82"/>
      <c r="T336" s="139"/>
      <c r="U336" s="82"/>
      <c r="V336" s="82"/>
      <c r="W336" s="82"/>
      <c r="X336" s="82"/>
      <c r="Y336" s="82"/>
      <c r="Z336" s="70"/>
      <c r="AA336" s="70"/>
      <c r="AB336" s="75"/>
      <c r="AC336" s="75"/>
      <c r="AD336" s="1"/>
      <c r="AE336" s="82"/>
      <c r="AF336" s="82"/>
      <c r="AG336" s="82"/>
      <c r="AH336" s="1"/>
      <c r="AI336" s="1"/>
      <c r="AJ336" s="1"/>
      <c r="AK336" s="1"/>
    </row>
    <row r="337" spans="1:37" x14ac:dyDescent="0.2">
      <c r="A337"/>
      <c r="B337"/>
      <c r="C337"/>
      <c r="D337"/>
      <c r="E337"/>
      <c r="F337"/>
      <c r="G337"/>
      <c r="H337" s="87"/>
      <c r="I337" s="138"/>
      <c r="J337" s="138"/>
      <c r="K337" s="138"/>
      <c r="L337" s="87"/>
      <c r="M337" s="87"/>
      <c r="N337" s="87"/>
      <c r="O337" s="138"/>
      <c r="P337" s="87"/>
      <c r="Q337" s="87"/>
      <c r="R337" s="87"/>
      <c r="S337" s="82"/>
      <c r="T337" s="139"/>
      <c r="U337" s="82"/>
      <c r="V337" s="82"/>
      <c r="W337" s="82"/>
      <c r="X337" s="82"/>
      <c r="Y337" s="82"/>
      <c r="Z337" s="70"/>
      <c r="AA337" s="70"/>
      <c r="AB337" s="75"/>
      <c r="AC337" s="75"/>
      <c r="AD337" s="1"/>
      <c r="AE337" s="82"/>
      <c r="AF337" s="82"/>
      <c r="AG337" s="82"/>
      <c r="AH337" s="1"/>
      <c r="AI337" s="1"/>
      <c r="AJ337" s="1"/>
      <c r="AK337" s="1"/>
    </row>
    <row r="338" spans="1:37" x14ac:dyDescent="0.2">
      <c r="A338"/>
      <c r="B338"/>
      <c r="C338"/>
      <c r="D338"/>
      <c r="E338"/>
      <c r="F338"/>
      <c r="G338"/>
      <c r="H338" s="87"/>
      <c r="I338" s="138"/>
      <c r="J338" s="138"/>
      <c r="K338" s="138"/>
      <c r="L338" s="87"/>
      <c r="M338" s="87"/>
      <c r="N338" s="87"/>
      <c r="O338" s="138"/>
      <c r="P338" s="87"/>
      <c r="Q338" s="87"/>
      <c r="R338" s="87"/>
      <c r="S338" s="82"/>
      <c r="T338" s="139"/>
      <c r="U338" s="82"/>
      <c r="V338" s="82"/>
      <c r="W338" s="82"/>
      <c r="X338" s="82"/>
      <c r="Y338" s="82"/>
      <c r="Z338" s="70"/>
      <c r="AA338" s="70"/>
      <c r="AB338" s="75"/>
      <c r="AC338" s="75"/>
      <c r="AD338" s="1"/>
      <c r="AE338" s="82"/>
      <c r="AF338" s="82"/>
      <c r="AG338" s="82"/>
      <c r="AH338" s="1"/>
      <c r="AI338" s="1"/>
      <c r="AJ338" s="1"/>
      <c r="AK338" s="1"/>
    </row>
    <row r="339" spans="1:37" x14ac:dyDescent="0.2">
      <c r="A339"/>
      <c r="B339"/>
      <c r="C339"/>
      <c r="D339"/>
      <c r="E339"/>
      <c r="F339"/>
      <c r="G339"/>
      <c r="H339" s="87"/>
      <c r="I339" s="138"/>
      <c r="J339" s="138"/>
      <c r="K339" s="138"/>
      <c r="L339" s="87"/>
      <c r="M339" s="87"/>
      <c r="N339" s="87"/>
      <c r="O339" s="138"/>
      <c r="P339" s="87"/>
      <c r="Q339" s="87"/>
      <c r="R339" s="87"/>
      <c r="S339" s="82"/>
      <c r="T339" s="139"/>
      <c r="U339" s="82"/>
      <c r="V339" s="82"/>
      <c r="W339" s="82"/>
      <c r="X339" s="82"/>
      <c r="Y339" s="82"/>
      <c r="Z339" s="70"/>
      <c r="AA339" s="70"/>
      <c r="AB339" s="75"/>
      <c r="AC339" s="75"/>
      <c r="AD339" s="1"/>
      <c r="AE339" s="82"/>
      <c r="AF339" s="82"/>
      <c r="AG339" s="82"/>
      <c r="AH339" s="1"/>
      <c r="AI339" s="1"/>
      <c r="AJ339" s="1"/>
      <c r="AK339" s="1"/>
    </row>
    <row r="340" spans="1:37" x14ac:dyDescent="0.2">
      <c r="A340"/>
      <c r="B340"/>
      <c r="C340"/>
      <c r="D340"/>
      <c r="E340"/>
      <c r="F340"/>
      <c r="G340"/>
      <c r="H340" s="87"/>
      <c r="I340" s="138"/>
      <c r="J340" s="138"/>
      <c r="K340" s="138"/>
      <c r="L340" s="87"/>
      <c r="M340" s="87"/>
      <c r="N340" s="87"/>
      <c r="O340" s="138"/>
      <c r="P340" s="87"/>
      <c r="Q340" s="87"/>
      <c r="R340" s="87"/>
      <c r="S340" s="82"/>
      <c r="T340" s="139"/>
      <c r="U340" s="82"/>
      <c r="V340" s="82"/>
      <c r="W340" s="82"/>
      <c r="X340" s="82"/>
      <c r="Y340" s="82"/>
      <c r="Z340" s="70"/>
      <c r="AA340" s="70"/>
      <c r="AB340" s="75"/>
      <c r="AC340" s="75"/>
      <c r="AD340" s="1"/>
      <c r="AE340" s="82"/>
      <c r="AF340" s="82"/>
      <c r="AG340" s="82"/>
      <c r="AH340" s="1"/>
      <c r="AI340" s="1"/>
      <c r="AJ340" s="1"/>
      <c r="AK340" s="1"/>
    </row>
    <row r="341" spans="1:37" x14ac:dyDescent="0.2">
      <c r="A341"/>
      <c r="B341"/>
      <c r="C341"/>
      <c r="D341"/>
      <c r="E341"/>
      <c r="F341"/>
      <c r="G341"/>
      <c r="H341" s="87"/>
      <c r="I341" s="138"/>
      <c r="J341" s="138"/>
      <c r="K341" s="138"/>
      <c r="L341" s="87"/>
      <c r="M341" s="87"/>
      <c r="N341" s="87"/>
      <c r="O341" s="138"/>
      <c r="P341" s="87"/>
      <c r="Q341" s="87"/>
      <c r="R341" s="87"/>
      <c r="S341" s="82"/>
      <c r="T341" s="139"/>
      <c r="U341" s="82"/>
      <c r="V341" s="82"/>
      <c r="W341" s="82"/>
      <c r="X341" s="82"/>
      <c r="Y341" s="82"/>
      <c r="Z341" s="70"/>
      <c r="AA341" s="70"/>
      <c r="AB341" s="75"/>
      <c r="AC341" s="75"/>
      <c r="AD341" s="1"/>
      <c r="AE341" s="82"/>
      <c r="AF341" s="82"/>
      <c r="AG341" s="82"/>
      <c r="AH341" s="1"/>
      <c r="AI341" s="1"/>
      <c r="AJ341" s="1"/>
      <c r="AK341" s="1"/>
    </row>
    <row r="342" spans="1:37" x14ac:dyDescent="0.2">
      <c r="A342"/>
      <c r="B342"/>
      <c r="C342"/>
      <c r="D342"/>
      <c r="E342"/>
      <c r="F342"/>
      <c r="G342"/>
      <c r="H342" s="87"/>
      <c r="I342" s="138"/>
      <c r="J342" s="138"/>
      <c r="K342" s="138"/>
      <c r="L342" s="87"/>
      <c r="M342" s="87"/>
      <c r="N342" s="87"/>
      <c r="O342" s="138"/>
      <c r="P342" s="87"/>
      <c r="Q342" s="87"/>
      <c r="R342" s="87"/>
      <c r="S342" s="82"/>
      <c r="T342" s="139"/>
      <c r="U342" s="82"/>
      <c r="V342" s="82"/>
      <c r="W342" s="82"/>
      <c r="X342" s="82"/>
      <c r="Y342" s="82"/>
      <c r="Z342" s="70"/>
      <c r="AA342" s="70"/>
      <c r="AB342" s="75"/>
      <c r="AC342" s="75"/>
      <c r="AD342" s="1"/>
      <c r="AE342" s="82"/>
      <c r="AF342" s="82"/>
      <c r="AG342" s="82"/>
      <c r="AH342" s="1"/>
      <c r="AI342" s="1"/>
      <c r="AJ342" s="1"/>
      <c r="AK342" s="1"/>
    </row>
    <row r="343" spans="1:37" x14ac:dyDescent="0.2">
      <c r="A343"/>
      <c r="B343"/>
      <c r="C343"/>
      <c r="D343"/>
      <c r="E343"/>
      <c r="F343"/>
      <c r="G343"/>
      <c r="H343" s="87"/>
      <c r="I343" s="138"/>
      <c r="J343" s="138"/>
      <c r="K343" s="138"/>
      <c r="L343" s="87"/>
      <c r="M343" s="87"/>
      <c r="N343" s="87"/>
      <c r="O343" s="138"/>
      <c r="P343" s="87"/>
      <c r="Q343" s="87"/>
      <c r="R343" s="87"/>
      <c r="S343" s="82"/>
      <c r="T343" s="139"/>
      <c r="U343" s="82"/>
      <c r="V343" s="82"/>
      <c r="W343" s="82"/>
      <c r="X343" s="82"/>
      <c r="Y343" s="82"/>
      <c r="Z343" s="70"/>
      <c r="AA343" s="70"/>
      <c r="AB343" s="75"/>
      <c r="AC343" s="75"/>
      <c r="AD343" s="1"/>
      <c r="AE343" s="82"/>
      <c r="AF343" s="82"/>
      <c r="AG343" s="82"/>
      <c r="AH343" s="1"/>
      <c r="AI343" s="1"/>
      <c r="AJ343" s="1"/>
      <c r="AK343" s="1"/>
    </row>
    <row r="344" spans="1:37" x14ac:dyDescent="0.2">
      <c r="A344"/>
      <c r="B344"/>
      <c r="C344"/>
      <c r="D344"/>
      <c r="E344"/>
      <c r="F344"/>
      <c r="G344"/>
      <c r="H344" s="87"/>
      <c r="I344" s="138"/>
      <c r="J344" s="138"/>
      <c r="K344" s="138"/>
      <c r="L344" s="87"/>
      <c r="M344" s="87"/>
      <c r="N344" s="87"/>
      <c r="O344" s="138"/>
      <c r="P344" s="87"/>
      <c r="Q344" s="87"/>
      <c r="R344" s="87"/>
      <c r="S344" s="82"/>
      <c r="T344" s="139"/>
      <c r="U344" s="82"/>
      <c r="V344" s="82"/>
      <c r="W344" s="82"/>
      <c r="X344" s="82"/>
      <c r="Y344" s="82"/>
      <c r="Z344" s="70"/>
      <c r="AA344" s="70"/>
      <c r="AB344" s="75"/>
      <c r="AC344" s="75"/>
      <c r="AD344" s="1"/>
      <c r="AE344" s="82"/>
      <c r="AF344" s="82"/>
      <c r="AG344" s="82"/>
      <c r="AH344" s="1"/>
      <c r="AI344" s="1"/>
      <c r="AJ344" s="1"/>
      <c r="AK344" s="1"/>
    </row>
    <row r="345" spans="1:37" x14ac:dyDescent="0.2">
      <c r="A345"/>
      <c r="B345"/>
      <c r="C345"/>
      <c r="D345"/>
      <c r="E345"/>
      <c r="F345"/>
      <c r="G345"/>
      <c r="H345" s="87"/>
      <c r="I345" s="138"/>
      <c r="J345" s="138"/>
      <c r="K345" s="138"/>
      <c r="L345" s="87"/>
      <c r="M345" s="87"/>
      <c r="N345" s="87"/>
      <c r="O345" s="138"/>
      <c r="P345" s="87"/>
      <c r="Q345" s="87"/>
      <c r="R345" s="87"/>
      <c r="S345" s="82"/>
      <c r="T345" s="139"/>
      <c r="U345" s="82"/>
      <c r="V345" s="82"/>
      <c r="W345" s="82"/>
      <c r="X345" s="82"/>
      <c r="Y345" s="82"/>
      <c r="Z345" s="70"/>
      <c r="AA345" s="70"/>
      <c r="AB345" s="75"/>
      <c r="AC345" s="75"/>
      <c r="AD345" s="1"/>
      <c r="AE345" s="82"/>
      <c r="AF345" s="82"/>
      <c r="AG345" s="82"/>
      <c r="AH345" s="1"/>
      <c r="AI345" s="1"/>
      <c r="AJ345" s="1"/>
      <c r="AK345" s="1"/>
    </row>
    <row r="346" spans="1:37" x14ac:dyDescent="0.2">
      <c r="A346"/>
      <c r="B346"/>
      <c r="C346"/>
      <c r="D346"/>
      <c r="E346"/>
      <c r="F346"/>
      <c r="G346"/>
      <c r="H346" s="87"/>
      <c r="I346" s="138"/>
      <c r="J346" s="138"/>
      <c r="K346" s="138"/>
      <c r="L346" s="87"/>
      <c r="M346" s="87"/>
      <c r="N346" s="87"/>
      <c r="O346" s="138"/>
      <c r="P346" s="87"/>
      <c r="Q346" s="87"/>
      <c r="R346" s="87"/>
      <c r="S346" s="82"/>
      <c r="T346" s="139"/>
      <c r="U346" s="82"/>
      <c r="V346" s="82"/>
      <c r="W346" s="82"/>
      <c r="X346" s="82"/>
      <c r="Y346" s="82"/>
      <c r="Z346" s="70"/>
      <c r="AA346" s="70"/>
      <c r="AB346" s="75"/>
      <c r="AC346" s="75"/>
      <c r="AD346" s="1"/>
      <c r="AE346" s="82"/>
      <c r="AF346" s="82"/>
      <c r="AG346" s="82"/>
      <c r="AH346" s="1"/>
      <c r="AI346" s="1"/>
      <c r="AJ346" s="1"/>
      <c r="AK346" s="1"/>
    </row>
    <row r="347" spans="1:37" x14ac:dyDescent="0.2">
      <c r="A347"/>
      <c r="B347"/>
      <c r="C347"/>
      <c r="D347"/>
      <c r="E347"/>
      <c r="F347"/>
      <c r="G347"/>
      <c r="H347" s="87"/>
      <c r="I347" s="138"/>
      <c r="J347" s="138"/>
      <c r="K347" s="138"/>
      <c r="L347" s="87"/>
      <c r="M347" s="87"/>
      <c r="N347" s="87"/>
      <c r="O347" s="138"/>
      <c r="P347" s="87"/>
      <c r="Q347" s="87"/>
      <c r="R347" s="87"/>
      <c r="S347" s="82"/>
      <c r="T347" s="139"/>
      <c r="U347" s="82"/>
      <c r="V347" s="82"/>
      <c r="W347" s="82"/>
      <c r="X347" s="82"/>
      <c r="Y347" s="82"/>
      <c r="Z347" s="70"/>
      <c r="AA347" s="70"/>
      <c r="AB347" s="75"/>
      <c r="AC347" s="75"/>
      <c r="AD347" s="1"/>
      <c r="AE347" s="82"/>
      <c r="AF347" s="82"/>
      <c r="AG347" s="82"/>
      <c r="AH347" s="1"/>
      <c r="AI347" s="1"/>
      <c r="AJ347" s="1"/>
      <c r="AK347" s="1"/>
    </row>
    <row r="348" spans="1:37" x14ac:dyDescent="0.2">
      <c r="A348"/>
      <c r="B348"/>
      <c r="C348"/>
      <c r="D348"/>
      <c r="E348"/>
      <c r="F348"/>
      <c r="G348"/>
      <c r="H348" s="87"/>
      <c r="I348" s="138"/>
      <c r="J348" s="138"/>
      <c r="K348" s="138"/>
      <c r="L348" s="87"/>
      <c r="M348" s="87"/>
      <c r="N348" s="87"/>
      <c r="O348" s="138"/>
      <c r="P348" s="87"/>
      <c r="Q348" s="87"/>
      <c r="R348" s="87"/>
      <c r="S348" s="82"/>
      <c r="T348" s="139"/>
      <c r="U348" s="82"/>
      <c r="V348" s="82"/>
      <c r="W348" s="82"/>
      <c r="X348" s="82"/>
      <c r="Y348" s="82"/>
      <c r="Z348" s="70"/>
      <c r="AA348" s="70"/>
      <c r="AB348" s="75"/>
      <c r="AC348" s="75"/>
      <c r="AD348" s="1"/>
      <c r="AE348" s="82"/>
      <c r="AF348" s="82"/>
      <c r="AG348" s="82"/>
      <c r="AH348" s="1"/>
      <c r="AI348" s="1"/>
      <c r="AJ348" s="1"/>
      <c r="AK348" s="1"/>
    </row>
    <row r="349" spans="1:37" x14ac:dyDescent="0.2">
      <c r="A349"/>
      <c r="B349"/>
      <c r="C349"/>
      <c r="D349"/>
      <c r="E349"/>
      <c r="F349"/>
      <c r="G349"/>
      <c r="H349" s="87"/>
      <c r="I349" s="138"/>
      <c r="J349" s="138"/>
      <c r="K349" s="138"/>
      <c r="L349" s="87"/>
      <c r="M349" s="87"/>
      <c r="N349" s="87"/>
      <c r="O349" s="138"/>
      <c r="P349" s="87"/>
      <c r="Q349" s="87"/>
      <c r="R349" s="87"/>
      <c r="S349" s="82"/>
      <c r="T349" s="139"/>
      <c r="U349" s="82"/>
      <c r="V349" s="82"/>
      <c r="W349" s="82"/>
      <c r="X349" s="82"/>
      <c r="Y349" s="82"/>
      <c r="Z349" s="70"/>
      <c r="AA349" s="70"/>
      <c r="AB349" s="75"/>
      <c r="AC349" s="75"/>
      <c r="AD349" s="1"/>
      <c r="AE349" s="82"/>
      <c r="AF349" s="82"/>
      <c r="AG349" s="82"/>
      <c r="AH349" s="1"/>
      <c r="AI349" s="1"/>
      <c r="AJ349" s="1"/>
      <c r="AK349" s="1"/>
    </row>
    <row r="350" spans="1:37" x14ac:dyDescent="0.2">
      <c r="A350"/>
      <c r="B350"/>
      <c r="C350"/>
      <c r="D350"/>
      <c r="E350"/>
      <c r="F350"/>
      <c r="G350"/>
      <c r="H350" s="87"/>
      <c r="I350" s="138"/>
      <c r="J350" s="138"/>
      <c r="K350" s="138"/>
      <c r="L350" s="87"/>
      <c r="M350" s="87"/>
      <c r="N350" s="87"/>
      <c r="O350" s="138"/>
      <c r="P350" s="87"/>
      <c r="Q350" s="87"/>
      <c r="R350" s="87"/>
      <c r="S350" s="82"/>
      <c r="T350" s="139"/>
      <c r="U350" s="82"/>
      <c r="V350" s="82"/>
      <c r="W350" s="82"/>
      <c r="X350" s="82"/>
      <c r="Y350" s="82"/>
      <c r="Z350" s="70"/>
      <c r="AA350" s="70"/>
      <c r="AB350" s="75"/>
      <c r="AC350" s="75"/>
      <c r="AD350" s="1"/>
      <c r="AE350" s="82"/>
      <c r="AF350" s="82"/>
      <c r="AG350" s="82"/>
      <c r="AH350" s="1"/>
      <c r="AI350" s="1"/>
      <c r="AJ350" s="1"/>
      <c r="AK350" s="1"/>
    </row>
    <row r="351" spans="1:37" x14ac:dyDescent="0.2">
      <c r="A351"/>
      <c r="B351"/>
      <c r="C351"/>
      <c r="D351"/>
      <c r="E351"/>
      <c r="F351"/>
      <c r="G351"/>
      <c r="H351" s="87"/>
      <c r="I351" s="138"/>
      <c r="J351" s="138"/>
      <c r="K351" s="138"/>
      <c r="L351" s="87"/>
      <c r="M351" s="87"/>
      <c r="N351" s="87"/>
      <c r="O351" s="138"/>
      <c r="P351" s="87"/>
      <c r="Q351" s="87"/>
      <c r="R351" s="87"/>
      <c r="S351" s="82"/>
      <c r="T351" s="139"/>
      <c r="U351" s="82"/>
      <c r="V351" s="82"/>
      <c r="W351" s="82"/>
      <c r="X351" s="82"/>
      <c r="Y351" s="82"/>
      <c r="Z351" s="70"/>
      <c r="AA351" s="70"/>
      <c r="AB351" s="75"/>
      <c r="AC351" s="75"/>
      <c r="AD351" s="1"/>
      <c r="AE351" s="82"/>
      <c r="AF351" s="82"/>
      <c r="AG351" s="82"/>
      <c r="AH351" s="1"/>
      <c r="AI351" s="1"/>
      <c r="AJ351" s="1"/>
      <c r="AK351" s="1"/>
    </row>
    <row r="352" spans="1:37" x14ac:dyDescent="0.2">
      <c r="A352"/>
      <c r="B352"/>
      <c r="C352"/>
      <c r="D352"/>
      <c r="E352"/>
      <c r="F352"/>
      <c r="G352"/>
      <c r="H352" s="87"/>
      <c r="I352" s="138"/>
      <c r="J352" s="138"/>
      <c r="K352" s="138"/>
      <c r="L352" s="87"/>
      <c r="M352" s="87"/>
      <c r="N352" s="87"/>
      <c r="O352" s="138"/>
      <c r="P352" s="87"/>
      <c r="Q352" s="87"/>
      <c r="R352" s="87"/>
      <c r="S352" s="82"/>
      <c r="T352" s="139"/>
      <c r="U352" s="82"/>
      <c r="V352" s="82"/>
      <c r="W352" s="82"/>
      <c r="X352" s="82"/>
      <c r="Y352" s="82"/>
      <c r="Z352" s="70"/>
      <c r="AA352" s="70"/>
      <c r="AB352" s="75"/>
      <c r="AC352" s="75"/>
      <c r="AD352" s="1"/>
      <c r="AE352" s="82"/>
      <c r="AF352" s="82"/>
      <c r="AG352" s="82"/>
      <c r="AH352" s="1"/>
      <c r="AI352" s="1"/>
      <c r="AJ352" s="1"/>
      <c r="AK352" s="1"/>
    </row>
    <row r="353" spans="1:37" x14ac:dyDescent="0.2">
      <c r="A353"/>
      <c r="B353"/>
      <c r="C353"/>
      <c r="D353"/>
      <c r="E353"/>
      <c r="F353"/>
      <c r="G353"/>
      <c r="H353" s="87"/>
      <c r="I353" s="138"/>
      <c r="J353" s="138"/>
      <c r="K353" s="138"/>
      <c r="L353" s="87"/>
      <c r="M353" s="87"/>
      <c r="N353" s="87"/>
      <c r="O353" s="138"/>
      <c r="P353" s="87"/>
      <c r="Q353" s="87"/>
      <c r="R353" s="87"/>
      <c r="S353" s="82"/>
      <c r="T353" s="139"/>
      <c r="U353" s="82"/>
      <c r="V353" s="82"/>
      <c r="W353" s="82"/>
      <c r="X353" s="82"/>
      <c r="Y353" s="82"/>
      <c r="Z353" s="70"/>
      <c r="AA353" s="70"/>
      <c r="AB353" s="75"/>
      <c r="AC353" s="75"/>
      <c r="AD353" s="1"/>
      <c r="AE353" s="82"/>
      <c r="AF353" s="82"/>
      <c r="AG353" s="82"/>
      <c r="AH353" s="1"/>
      <c r="AI353" s="1"/>
      <c r="AJ353" s="1"/>
      <c r="AK353" s="1"/>
    </row>
    <row r="354" spans="1:37" x14ac:dyDescent="0.2">
      <c r="A354"/>
      <c r="B354"/>
      <c r="C354"/>
      <c r="D354"/>
      <c r="E354"/>
      <c r="F354"/>
      <c r="G354"/>
      <c r="H354" s="87"/>
      <c r="I354" s="138"/>
      <c r="J354" s="138"/>
      <c r="K354" s="138"/>
      <c r="L354" s="87"/>
      <c r="M354" s="87"/>
      <c r="N354" s="87"/>
      <c r="O354" s="138"/>
      <c r="P354" s="87"/>
      <c r="Q354" s="87"/>
      <c r="R354" s="87"/>
      <c r="S354" s="82"/>
      <c r="T354" s="139"/>
      <c r="U354" s="82"/>
      <c r="V354" s="82"/>
      <c r="W354" s="82"/>
      <c r="X354" s="82"/>
      <c r="Y354" s="82"/>
      <c r="Z354" s="70"/>
      <c r="AA354" s="70"/>
      <c r="AB354" s="75"/>
      <c r="AC354" s="75"/>
      <c r="AD354" s="1"/>
      <c r="AE354" s="82"/>
      <c r="AF354" s="82"/>
      <c r="AG354" s="82"/>
      <c r="AH354" s="1"/>
      <c r="AI354" s="1"/>
      <c r="AJ354" s="1"/>
      <c r="AK354" s="1"/>
    </row>
    <row r="355" spans="1:37" x14ac:dyDescent="0.2">
      <c r="A355"/>
      <c r="B355"/>
      <c r="C355"/>
      <c r="D355"/>
      <c r="E355"/>
      <c r="F355"/>
      <c r="G355"/>
      <c r="H355" s="87"/>
      <c r="I355" s="138"/>
      <c r="J355" s="138"/>
      <c r="K355" s="138"/>
      <c r="L355" s="87"/>
      <c r="M355" s="87"/>
      <c r="N355" s="87"/>
      <c r="O355" s="138"/>
      <c r="P355" s="87"/>
      <c r="Q355" s="87"/>
      <c r="R355" s="87"/>
      <c r="S355" s="82"/>
      <c r="T355" s="139"/>
      <c r="U355" s="82"/>
      <c r="V355" s="82"/>
      <c r="W355" s="82"/>
      <c r="X355" s="82"/>
      <c r="Y355" s="82"/>
      <c r="Z355" s="70"/>
      <c r="AA355" s="70"/>
      <c r="AB355" s="75"/>
      <c r="AC355" s="75"/>
      <c r="AD355" s="1"/>
      <c r="AE355" s="82"/>
      <c r="AF355" s="82"/>
      <c r="AG355" s="82"/>
      <c r="AH355" s="1"/>
      <c r="AI355" s="1"/>
      <c r="AJ355" s="1"/>
      <c r="AK355" s="1"/>
    </row>
    <row r="356" spans="1:37" x14ac:dyDescent="0.2">
      <c r="A356"/>
      <c r="B356"/>
      <c r="C356"/>
      <c r="D356"/>
      <c r="E356"/>
      <c r="F356"/>
      <c r="G356"/>
      <c r="H356" s="87"/>
      <c r="I356" s="138"/>
      <c r="J356" s="138"/>
      <c r="K356" s="138"/>
      <c r="L356" s="87"/>
      <c r="M356" s="87"/>
      <c r="N356" s="87"/>
      <c r="O356" s="138"/>
      <c r="P356" s="87"/>
      <c r="Q356" s="87"/>
      <c r="R356" s="87"/>
      <c r="S356" s="82"/>
      <c r="T356" s="139"/>
      <c r="U356" s="82"/>
      <c r="V356" s="82"/>
      <c r="W356" s="82"/>
      <c r="X356" s="82"/>
      <c r="Y356" s="82"/>
      <c r="Z356" s="70"/>
      <c r="AA356" s="70"/>
      <c r="AB356" s="75"/>
      <c r="AC356" s="75"/>
      <c r="AD356" s="1"/>
      <c r="AE356" s="82"/>
      <c r="AF356" s="82"/>
      <c r="AG356" s="82"/>
      <c r="AH356" s="1"/>
      <c r="AI356" s="1"/>
      <c r="AJ356" s="1"/>
      <c r="AK356" s="1"/>
    </row>
    <row r="357" spans="1:37" x14ac:dyDescent="0.2">
      <c r="A357"/>
      <c r="B357"/>
      <c r="C357"/>
      <c r="D357"/>
      <c r="E357"/>
      <c r="F357"/>
      <c r="G357"/>
      <c r="H357" s="87"/>
      <c r="I357" s="138"/>
      <c r="J357" s="138"/>
      <c r="K357" s="138"/>
      <c r="L357" s="87"/>
      <c r="M357" s="87"/>
      <c r="N357" s="87"/>
      <c r="O357" s="138"/>
      <c r="P357" s="87"/>
      <c r="Q357" s="87"/>
      <c r="R357" s="87"/>
      <c r="S357" s="82"/>
      <c r="T357" s="139"/>
      <c r="U357" s="82"/>
      <c r="V357" s="82"/>
      <c r="W357" s="82"/>
      <c r="X357" s="82"/>
      <c r="Y357" s="82"/>
      <c r="Z357" s="70"/>
      <c r="AA357" s="70"/>
      <c r="AB357" s="75"/>
      <c r="AC357" s="75"/>
      <c r="AD357" s="1"/>
      <c r="AE357" s="82"/>
      <c r="AF357" s="82"/>
      <c r="AG357" s="82"/>
      <c r="AH357" s="1"/>
      <c r="AI357" s="1"/>
      <c r="AJ357" s="1"/>
      <c r="AK357" s="1"/>
    </row>
    <row r="358" spans="1:37" x14ac:dyDescent="0.2">
      <c r="A358"/>
      <c r="B358"/>
      <c r="C358"/>
      <c r="D358"/>
      <c r="E358"/>
      <c r="F358"/>
      <c r="G358"/>
      <c r="H358" s="87"/>
      <c r="I358" s="138"/>
      <c r="J358" s="138"/>
      <c r="K358" s="138"/>
      <c r="L358" s="87"/>
      <c r="M358" s="87"/>
      <c r="N358" s="87"/>
      <c r="O358" s="138"/>
      <c r="P358" s="87"/>
      <c r="Q358" s="87"/>
      <c r="R358" s="87"/>
      <c r="S358" s="82"/>
      <c r="T358" s="139"/>
      <c r="U358" s="82"/>
      <c r="V358" s="82"/>
      <c r="W358" s="82"/>
      <c r="X358" s="82"/>
      <c r="Y358" s="82"/>
      <c r="Z358" s="70"/>
      <c r="AA358" s="70"/>
      <c r="AB358" s="75"/>
      <c r="AC358" s="75"/>
      <c r="AD358" s="1"/>
      <c r="AE358" s="82"/>
      <c r="AF358" s="82"/>
      <c r="AG358" s="82"/>
      <c r="AH358" s="1"/>
      <c r="AI358" s="1"/>
      <c r="AJ358" s="1"/>
      <c r="AK358" s="1"/>
    </row>
    <row r="359" spans="1:37" x14ac:dyDescent="0.2">
      <c r="A359"/>
      <c r="B359"/>
      <c r="C359"/>
      <c r="D359"/>
      <c r="E359"/>
      <c r="F359"/>
      <c r="G359"/>
      <c r="H359" s="87"/>
      <c r="I359" s="138"/>
      <c r="J359" s="138"/>
      <c r="K359" s="138"/>
      <c r="L359" s="87"/>
      <c r="M359" s="87"/>
      <c r="N359" s="87"/>
      <c r="O359" s="138"/>
      <c r="P359" s="87"/>
      <c r="Q359" s="87"/>
      <c r="R359" s="87"/>
      <c r="S359" s="82"/>
      <c r="T359" s="139"/>
      <c r="U359" s="82"/>
      <c r="V359" s="82"/>
      <c r="W359" s="82"/>
      <c r="X359" s="82"/>
      <c r="Y359" s="82"/>
      <c r="Z359" s="70"/>
      <c r="AA359" s="70"/>
      <c r="AB359" s="75"/>
      <c r="AC359" s="75"/>
      <c r="AD359" s="1"/>
      <c r="AE359" s="82"/>
      <c r="AF359" s="82"/>
      <c r="AG359" s="82"/>
      <c r="AH359" s="1"/>
      <c r="AI359" s="1"/>
      <c r="AJ359" s="1"/>
      <c r="AK359" s="1"/>
    </row>
    <row r="360" spans="1:37" x14ac:dyDescent="0.2">
      <c r="A360"/>
      <c r="B360"/>
      <c r="C360"/>
      <c r="D360"/>
      <c r="E360"/>
      <c r="F360"/>
      <c r="G360"/>
      <c r="H360" s="87"/>
      <c r="I360" s="138"/>
      <c r="J360" s="138"/>
      <c r="K360" s="138"/>
      <c r="L360" s="87"/>
      <c r="M360" s="87"/>
      <c r="N360" s="87"/>
      <c r="O360" s="138"/>
      <c r="P360" s="87"/>
      <c r="Q360" s="87"/>
      <c r="R360" s="87"/>
      <c r="S360" s="82"/>
      <c r="T360" s="139"/>
      <c r="U360" s="82"/>
      <c r="V360" s="82"/>
      <c r="W360" s="82"/>
      <c r="X360" s="82"/>
      <c r="Y360" s="82"/>
      <c r="Z360" s="70"/>
      <c r="AA360" s="70"/>
      <c r="AB360" s="75"/>
      <c r="AC360" s="75"/>
      <c r="AD360" s="1"/>
      <c r="AE360" s="82"/>
      <c r="AF360" s="82"/>
      <c r="AG360" s="82"/>
      <c r="AH360" s="1"/>
      <c r="AI360" s="1"/>
      <c r="AJ360" s="1"/>
      <c r="AK360" s="1"/>
    </row>
    <row r="361" spans="1:37" x14ac:dyDescent="0.2">
      <c r="A361"/>
      <c r="B361"/>
      <c r="C361"/>
      <c r="D361"/>
      <c r="E361"/>
      <c r="F361"/>
      <c r="G361"/>
      <c r="H361" s="87"/>
      <c r="I361" s="138"/>
      <c r="J361" s="138"/>
      <c r="K361" s="138"/>
      <c r="L361" s="87"/>
      <c r="M361" s="87"/>
      <c r="N361" s="87"/>
      <c r="O361" s="138"/>
      <c r="P361" s="87"/>
      <c r="Q361" s="87"/>
      <c r="R361" s="87"/>
      <c r="S361" s="82"/>
      <c r="T361" s="139"/>
      <c r="U361" s="82"/>
      <c r="V361" s="82"/>
      <c r="W361" s="82"/>
      <c r="X361" s="82"/>
      <c r="Y361" s="82"/>
      <c r="Z361" s="70"/>
      <c r="AA361" s="70"/>
      <c r="AB361" s="75"/>
      <c r="AC361" s="75"/>
      <c r="AD361" s="1"/>
      <c r="AE361" s="82"/>
      <c r="AF361" s="82"/>
      <c r="AG361" s="82"/>
      <c r="AH361" s="1"/>
      <c r="AI361" s="1"/>
      <c r="AJ361" s="1"/>
      <c r="AK361" s="1"/>
    </row>
    <row r="362" spans="1:37" x14ac:dyDescent="0.2">
      <c r="A362"/>
      <c r="B362"/>
      <c r="C362"/>
      <c r="D362"/>
      <c r="E362"/>
      <c r="F362"/>
      <c r="G362"/>
      <c r="H362" s="87"/>
      <c r="I362" s="138"/>
      <c r="J362" s="138"/>
      <c r="K362" s="138"/>
      <c r="L362" s="87"/>
      <c r="M362" s="87"/>
      <c r="N362" s="87"/>
      <c r="O362" s="138"/>
      <c r="P362" s="87"/>
      <c r="Q362" s="87"/>
      <c r="R362" s="87"/>
      <c r="S362" s="82"/>
      <c r="T362" s="139"/>
      <c r="U362" s="82"/>
      <c r="V362" s="82"/>
      <c r="W362" s="82"/>
      <c r="X362" s="82"/>
      <c r="Y362" s="82"/>
      <c r="Z362" s="70"/>
      <c r="AA362" s="70"/>
      <c r="AB362" s="75"/>
      <c r="AC362" s="75"/>
      <c r="AD362" s="1"/>
      <c r="AE362" s="82"/>
      <c r="AF362" s="82"/>
      <c r="AG362" s="82"/>
      <c r="AH362" s="1"/>
      <c r="AI362" s="1"/>
      <c r="AJ362" s="1"/>
      <c r="AK362" s="1"/>
    </row>
    <row r="363" spans="1:37" x14ac:dyDescent="0.2">
      <c r="A363"/>
      <c r="B363"/>
      <c r="C363"/>
      <c r="D363"/>
      <c r="E363"/>
      <c r="F363"/>
      <c r="G363"/>
      <c r="H363" s="87"/>
      <c r="I363" s="138"/>
      <c r="J363" s="138"/>
      <c r="K363" s="138"/>
      <c r="L363" s="87"/>
      <c r="M363" s="87"/>
      <c r="N363" s="87"/>
      <c r="O363" s="138"/>
      <c r="P363" s="87"/>
      <c r="Q363" s="87"/>
      <c r="R363" s="87"/>
      <c r="S363" s="82"/>
      <c r="T363" s="139"/>
      <c r="U363" s="82"/>
      <c r="V363" s="82"/>
      <c r="W363" s="82"/>
      <c r="X363" s="82"/>
      <c r="Y363" s="82"/>
      <c r="Z363" s="70"/>
      <c r="AA363" s="70"/>
      <c r="AB363" s="75"/>
      <c r="AC363" s="75"/>
      <c r="AD363" s="1"/>
      <c r="AE363" s="82"/>
      <c r="AF363" s="82"/>
      <c r="AG363" s="82"/>
      <c r="AH363" s="1"/>
      <c r="AI363" s="1"/>
      <c r="AJ363" s="1"/>
      <c r="AK363" s="1"/>
    </row>
    <row r="364" spans="1:37" x14ac:dyDescent="0.2">
      <c r="A364"/>
      <c r="B364"/>
      <c r="C364"/>
      <c r="D364"/>
      <c r="E364"/>
      <c r="F364"/>
      <c r="G364"/>
      <c r="H364" s="87"/>
      <c r="I364" s="138"/>
      <c r="J364" s="138"/>
      <c r="K364" s="138"/>
      <c r="L364" s="87"/>
      <c r="M364" s="87"/>
      <c r="N364" s="87"/>
      <c r="O364" s="138"/>
      <c r="P364" s="87"/>
      <c r="Q364" s="87"/>
      <c r="R364" s="87"/>
      <c r="S364" s="82"/>
      <c r="T364" s="139"/>
      <c r="U364" s="82"/>
      <c r="V364" s="82"/>
      <c r="W364" s="82"/>
      <c r="X364" s="82"/>
      <c r="Y364" s="82"/>
      <c r="Z364" s="70"/>
      <c r="AA364" s="70"/>
      <c r="AB364" s="75"/>
      <c r="AC364" s="75"/>
      <c r="AD364" s="1"/>
      <c r="AE364" s="82"/>
      <c r="AF364" s="82"/>
      <c r="AG364" s="82"/>
      <c r="AH364" s="1"/>
      <c r="AI364" s="1"/>
      <c r="AJ364" s="1"/>
      <c r="AK364" s="1"/>
    </row>
    <row r="365" spans="1:37" x14ac:dyDescent="0.2">
      <c r="A365"/>
      <c r="B365"/>
      <c r="C365"/>
      <c r="D365"/>
      <c r="E365"/>
      <c r="F365"/>
      <c r="G365"/>
      <c r="H365" s="87"/>
      <c r="I365" s="138"/>
      <c r="J365" s="138"/>
      <c r="K365" s="138"/>
      <c r="L365" s="87"/>
      <c r="M365" s="87"/>
      <c r="N365" s="87"/>
      <c r="O365" s="138"/>
      <c r="P365" s="87"/>
      <c r="Q365" s="87"/>
      <c r="R365" s="87"/>
      <c r="S365" s="82"/>
      <c r="T365" s="139"/>
      <c r="U365" s="82"/>
      <c r="V365" s="82"/>
      <c r="W365" s="82"/>
      <c r="X365" s="82"/>
      <c r="Y365" s="82"/>
      <c r="Z365" s="70"/>
      <c r="AA365" s="70"/>
      <c r="AB365" s="75"/>
      <c r="AC365" s="75"/>
      <c r="AD365" s="1"/>
      <c r="AE365" s="82"/>
      <c r="AF365" s="82"/>
      <c r="AG365" s="82"/>
      <c r="AH365" s="1"/>
      <c r="AI365" s="1"/>
      <c r="AJ365" s="1"/>
      <c r="AK365" s="1"/>
    </row>
    <row r="366" spans="1:37" x14ac:dyDescent="0.2">
      <c r="A366"/>
      <c r="B366"/>
      <c r="C366"/>
      <c r="D366"/>
      <c r="E366"/>
      <c r="F366"/>
      <c r="G366"/>
      <c r="H366" s="87"/>
      <c r="I366" s="138"/>
      <c r="J366" s="138"/>
      <c r="K366" s="138"/>
      <c r="L366" s="87"/>
      <c r="M366" s="87"/>
      <c r="N366" s="87"/>
      <c r="O366" s="138"/>
      <c r="P366" s="87"/>
      <c r="Q366" s="87"/>
      <c r="R366" s="87"/>
      <c r="S366" s="82"/>
      <c r="T366" s="139"/>
      <c r="U366" s="82"/>
      <c r="V366" s="82"/>
      <c r="W366" s="82"/>
      <c r="X366" s="82"/>
      <c r="Y366" s="82"/>
      <c r="Z366" s="70"/>
      <c r="AA366" s="70"/>
      <c r="AB366" s="75"/>
      <c r="AC366" s="75"/>
      <c r="AD366" s="1"/>
      <c r="AE366" s="82"/>
      <c r="AF366" s="82"/>
      <c r="AG366" s="82"/>
      <c r="AH366" s="1"/>
      <c r="AI366" s="1"/>
      <c r="AJ366" s="1"/>
      <c r="AK366" s="1"/>
    </row>
    <row r="367" spans="1:37" x14ac:dyDescent="0.2">
      <c r="A367"/>
      <c r="B367"/>
      <c r="C367"/>
      <c r="D367"/>
      <c r="E367"/>
      <c r="F367"/>
      <c r="G367"/>
      <c r="H367" s="87"/>
      <c r="I367" s="138"/>
      <c r="J367" s="138"/>
      <c r="K367" s="138"/>
      <c r="L367" s="87"/>
      <c r="M367" s="87"/>
      <c r="N367" s="87"/>
      <c r="O367" s="138"/>
      <c r="P367" s="87"/>
      <c r="Q367" s="87"/>
      <c r="R367" s="87"/>
      <c r="S367" s="82"/>
      <c r="T367" s="139"/>
      <c r="U367" s="82"/>
      <c r="V367" s="82"/>
      <c r="W367" s="82"/>
      <c r="X367" s="82"/>
      <c r="Y367" s="82"/>
      <c r="Z367" s="70"/>
      <c r="AA367" s="70"/>
      <c r="AB367" s="75"/>
      <c r="AC367" s="75"/>
      <c r="AD367" s="1"/>
      <c r="AE367" s="82"/>
      <c r="AF367" s="82"/>
      <c r="AG367" s="82"/>
      <c r="AH367" s="1"/>
      <c r="AI367" s="1"/>
      <c r="AJ367" s="1"/>
      <c r="AK367" s="1"/>
    </row>
    <row r="368" spans="1:37" x14ac:dyDescent="0.2">
      <c r="A368"/>
      <c r="B368"/>
      <c r="C368"/>
      <c r="D368"/>
      <c r="E368"/>
      <c r="F368"/>
      <c r="G368"/>
      <c r="H368" s="87"/>
      <c r="I368" s="138"/>
      <c r="J368" s="138"/>
      <c r="K368" s="138"/>
      <c r="L368" s="87"/>
      <c r="M368" s="87"/>
      <c r="N368" s="87"/>
      <c r="O368" s="138"/>
      <c r="P368" s="87"/>
      <c r="Q368" s="87"/>
      <c r="R368" s="87"/>
      <c r="S368" s="82"/>
      <c r="T368" s="139"/>
      <c r="U368" s="82"/>
      <c r="V368" s="82"/>
      <c r="W368" s="82"/>
      <c r="X368" s="82"/>
      <c r="Y368" s="82"/>
      <c r="Z368" s="70"/>
      <c r="AA368" s="70"/>
      <c r="AB368" s="75"/>
      <c r="AC368" s="75"/>
      <c r="AD368" s="1"/>
      <c r="AE368" s="82"/>
      <c r="AF368" s="82"/>
      <c r="AG368" s="82"/>
      <c r="AH368" s="1"/>
      <c r="AI368" s="1"/>
      <c r="AJ368" s="1"/>
      <c r="AK368" s="1"/>
    </row>
    <row r="369" spans="1:37" x14ac:dyDescent="0.2">
      <c r="A369"/>
      <c r="B369"/>
      <c r="C369"/>
      <c r="D369"/>
      <c r="E369"/>
      <c r="F369"/>
      <c r="G369"/>
      <c r="H369" s="87"/>
      <c r="I369" s="138"/>
      <c r="J369" s="138"/>
      <c r="K369" s="138"/>
      <c r="L369" s="87"/>
      <c r="M369" s="87"/>
      <c r="N369" s="87"/>
      <c r="O369" s="138"/>
      <c r="P369" s="87"/>
      <c r="Q369" s="87"/>
      <c r="R369" s="87"/>
      <c r="S369" s="82"/>
      <c r="T369" s="139"/>
      <c r="U369" s="82"/>
      <c r="V369" s="82"/>
      <c r="W369" s="82"/>
      <c r="X369" s="82"/>
      <c r="Y369" s="82"/>
      <c r="Z369" s="70"/>
      <c r="AA369" s="70"/>
      <c r="AB369" s="75"/>
      <c r="AC369" s="75"/>
      <c r="AD369" s="1"/>
      <c r="AE369" s="82"/>
      <c r="AF369" s="82"/>
      <c r="AG369" s="82"/>
      <c r="AH369" s="1"/>
      <c r="AI369" s="1"/>
      <c r="AJ369" s="1"/>
      <c r="AK369" s="1"/>
    </row>
    <row r="370" spans="1:37" x14ac:dyDescent="0.2">
      <c r="A370"/>
      <c r="B370"/>
      <c r="C370"/>
      <c r="D370"/>
      <c r="E370"/>
      <c r="F370"/>
      <c r="G370"/>
      <c r="H370" s="87"/>
      <c r="I370" s="138"/>
      <c r="J370" s="138"/>
      <c r="K370" s="138"/>
      <c r="L370" s="87"/>
      <c r="M370" s="87"/>
      <c r="N370" s="87"/>
      <c r="O370" s="138"/>
      <c r="P370" s="87"/>
      <c r="Q370" s="87"/>
      <c r="R370" s="87"/>
      <c r="S370" s="82"/>
      <c r="T370" s="139"/>
      <c r="U370" s="82"/>
      <c r="V370" s="82"/>
      <c r="W370" s="82"/>
      <c r="X370" s="82"/>
      <c r="Y370" s="82"/>
      <c r="Z370" s="70"/>
      <c r="AA370" s="70"/>
      <c r="AB370" s="75"/>
      <c r="AC370" s="75"/>
      <c r="AD370" s="1"/>
      <c r="AE370" s="82"/>
      <c r="AF370" s="82"/>
      <c r="AG370" s="82"/>
      <c r="AH370" s="1"/>
      <c r="AI370" s="1"/>
      <c r="AJ370" s="1"/>
      <c r="AK370" s="1"/>
    </row>
    <row r="371" spans="1:37" x14ac:dyDescent="0.2">
      <c r="A371"/>
      <c r="B371"/>
      <c r="C371"/>
      <c r="D371"/>
      <c r="E371"/>
      <c r="F371"/>
      <c r="G371"/>
      <c r="H371" s="87"/>
      <c r="I371" s="138"/>
      <c r="J371" s="138"/>
      <c r="K371" s="138"/>
      <c r="L371" s="87"/>
      <c r="M371" s="87"/>
      <c r="N371" s="87"/>
      <c r="O371" s="138"/>
      <c r="P371" s="87"/>
      <c r="Q371" s="87"/>
      <c r="R371" s="87"/>
      <c r="S371" s="82"/>
      <c r="T371" s="139"/>
      <c r="U371" s="82"/>
      <c r="V371" s="82"/>
      <c r="W371" s="82"/>
      <c r="X371" s="82"/>
      <c r="Y371" s="82"/>
      <c r="Z371" s="70"/>
      <c r="AA371" s="70"/>
      <c r="AB371" s="75"/>
      <c r="AC371" s="75"/>
      <c r="AD371" s="1"/>
      <c r="AE371" s="82"/>
      <c r="AF371" s="82"/>
      <c r="AG371" s="82"/>
      <c r="AH371" s="1"/>
      <c r="AI371" s="1"/>
      <c r="AJ371" s="1"/>
      <c r="AK371" s="1"/>
    </row>
    <row r="372" spans="1:37" x14ac:dyDescent="0.2">
      <c r="A372"/>
      <c r="B372"/>
      <c r="C372"/>
      <c r="D372"/>
      <c r="E372"/>
      <c r="F372"/>
      <c r="G372"/>
      <c r="H372" s="87"/>
      <c r="I372" s="138"/>
      <c r="J372" s="138"/>
      <c r="K372" s="138"/>
      <c r="L372" s="87"/>
      <c r="M372" s="87"/>
      <c r="N372" s="87"/>
      <c r="O372" s="138"/>
      <c r="P372" s="87"/>
      <c r="Q372" s="87"/>
      <c r="R372" s="87"/>
      <c r="S372" s="82"/>
      <c r="T372" s="139"/>
      <c r="U372" s="82"/>
      <c r="V372" s="82"/>
      <c r="W372" s="82"/>
      <c r="X372" s="82"/>
      <c r="Y372" s="82"/>
      <c r="Z372" s="70"/>
      <c r="AA372" s="70"/>
      <c r="AB372" s="75"/>
      <c r="AC372" s="75"/>
      <c r="AD372" s="1"/>
      <c r="AE372" s="82"/>
      <c r="AF372" s="82"/>
      <c r="AG372" s="82"/>
      <c r="AH372" s="1"/>
      <c r="AI372" s="1"/>
      <c r="AJ372" s="1"/>
      <c r="AK372" s="1"/>
    </row>
    <row r="373" spans="1:37" x14ac:dyDescent="0.2">
      <c r="A373"/>
      <c r="B373"/>
      <c r="C373"/>
      <c r="D373"/>
      <c r="E373"/>
      <c r="F373"/>
      <c r="G373"/>
      <c r="H373" s="87"/>
      <c r="I373" s="138"/>
      <c r="J373" s="138"/>
      <c r="K373" s="138"/>
      <c r="L373" s="87"/>
      <c r="M373" s="87"/>
      <c r="N373" s="87"/>
      <c r="O373" s="138"/>
      <c r="P373" s="87"/>
      <c r="Q373" s="87"/>
      <c r="R373" s="87"/>
      <c r="S373" s="82"/>
      <c r="T373" s="139"/>
      <c r="U373" s="82"/>
      <c r="V373" s="82"/>
      <c r="W373" s="82"/>
      <c r="X373" s="82"/>
      <c r="Y373" s="82"/>
      <c r="Z373" s="70"/>
      <c r="AA373" s="70"/>
      <c r="AB373" s="75"/>
      <c r="AC373" s="75"/>
      <c r="AD373" s="1"/>
      <c r="AE373" s="82"/>
      <c r="AF373" s="82"/>
      <c r="AG373" s="82"/>
      <c r="AH373" s="1"/>
      <c r="AI373" s="1"/>
      <c r="AJ373" s="1"/>
      <c r="AK373" s="1"/>
    </row>
    <row r="374" spans="1:37" x14ac:dyDescent="0.2">
      <c r="A374"/>
      <c r="B374"/>
      <c r="C374"/>
      <c r="D374"/>
      <c r="E374"/>
      <c r="F374"/>
      <c r="G374"/>
      <c r="H374" s="87"/>
      <c r="I374" s="138"/>
      <c r="J374" s="138"/>
      <c r="K374" s="138"/>
      <c r="L374" s="87"/>
      <c r="M374" s="87"/>
      <c r="N374" s="87"/>
      <c r="O374" s="138"/>
      <c r="P374" s="87"/>
      <c r="Q374" s="87"/>
      <c r="R374" s="87"/>
      <c r="S374" s="82"/>
      <c r="T374" s="139"/>
      <c r="U374" s="82"/>
      <c r="V374" s="82"/>
      <c r="W374" s="82"/>
      <c r="X374" s="82"/>
      <c r="Y374" s="82"/>
      <c r="Z374" s="70"/>
      <c r="AA374" s="70"/>
      <c r="AB374" s="75"/>
      <c r="AC374" s="75"/>
      <c r="AD374" s="1"/>
      <c r="AE374" s="82"/>
      <c r="AF374" s="82"/>
      <c r="AG374" s="82"/>
      <c r="AH374" s="1"/>
      <c r="AI374" s="1"/>
      <c r="AJ374" s="1"/>
      <c r="AK374" s="1"/>
    </row>
    <row r="375" spans="1:37" x14ac:dyDescent="0.2">
      <c r="A375"/>
      <c r="B375"/>
      <c r="C375"/>
      <c r="D375"/>
      <c r="E375"/>
      <c r="F375"/>
      <c r="G375"/>
      <c r="H375" s="87"/>
      <c r="I375" s="138"/>
      <c r="J375" s="138"/>
      <c r="K375" s="138"/>
      <c r="L375" s="87"/>
      <c r="M375" s="87"/>
      <c r="N375" s="87"/>
      <c r="O375" s="138"/>
      <c r="P375" s="87"/>
      <c r="Q375" s="87"/>
      <c r="R375" s="87"/>
      <c r="S375" s="82"/>
      <c r="T375" s="139"/>
      <c r="U375" s="82"/>
      <c r="V375" s="82"/>
      <c r="W375" s="82"/>
      <c r="X375" s="82"/>
      <c r="Y375" s="82"/>
      <c r="Z375" s="70"/>
      <c r="AA375" s="70"/>
      <c r="AB375" s="75"/>
      <c r="AC375" s="75"/>
      <c r="AD375" s="1"/>
      <c r="AE375" s="82"/>
      <c r="AF375" s="82"/>
      <c r="AG375" s="82"/>
      <c r="AH375" s="1"/>
      <c r="AI375" s="1"/>
      <c r="AJ375" s="1"/>
      <c r="AK375" s="1"/>
    </row>
    <row r="376" spans="1:37" x14ac:dyDescent="0.2">
      <c r="A376"/>
      <c r="B376"/>
      <c r="C376"/>
      <c r="D376"/>
      <c r="E376"/>
      <c r="F376"/>
      <c r="G376"/>
      <c r="H376" s="87"/>
      <c r="I376" s="138"/>
      <c r="J376" s="138"/>
      <c r="K376" s="138"/>
      <c r="L376" s="87"/>
      <c r="M376" s="87"/>
      <c r="N376" s="87"/>
      <c r="O376" s="138"/>
      <c r="P376" s="87"/>
      <c r="Q376" s="87"/>
      <c r="R376" s="87"/>
      <c r="S376" s="82"/>
      <c r="T376" s="139"/>
      <c r="U376" s="82"/>
      <c r="V376" s="82"/>
      <c r="W376" s="82"/>
      <c r="X376" s="82"/>
      <c r="Y376" s="82"/>
      <c r="Z376" s="70"/>
      <c r="AA376" s="70"/>
      <c r="AB376" s="75"/>
      <c r="AC376" s="75"/>
      <c r="AD376" s="1"/>
      <c r="AE376" s="82"/>
      <c r="AF376" s="82"/>
      <c r="AG376" s="82"/>
      <c r="AH376" s="1"/>
      <c r="AI376" s="1"/>
      <c r="AJ376" s="1"/>
      <c r="AK376" s="1"/>
    </row>
    <row r="377" spans="1:37" x14ac:dyDescent="0.2">
      <c r="A377"/>
      <c r="B377"/>
      <c r="C377"/>
      <c r="D377"/>
      <c r="E377"/>
      <c r="F377"/>
      <c r="G377"/>
      <c r="H377" s="87"/>
      <c r="I377" s="138"/>
      <c r="J377" s="138"/>
      <c r="K377" s="138"/>
      <c r="L377" s="87"/>
      <c r="M377" s="87"/>
      <c r="N377" s="87"/>
      <c r="O377" s="138"/>
      <c r="P377" s="87"/>
      <c r="Q377" s="87"/>
      <c r="R377" s="87"/>
      <c r="S377" s="82"/>
      <c r="T377" s="139"/>
      <c r="U377" s="82"/>
      <c r="V377" s="82"/>
      <c r="W377" s="82"/>
      <c r="X377" s="82"/>
      <c r="Y377" s="82"/>
      <c r="Z377" s="70"/>
      <c r="AA377" s="70"/>
      <c r="AB377" s="75"/>
      <c r="AC377" s="75"/>
      <c r="AD377" s="1"/>
      <c r="AE377" s="82"/>
      <c r="AF377" s="82"/>
      <c r="AG377" s="82"/>
      <c r="AH377" s="1"/>
      <c r="AI377" s="1"/>
      <c r="AJ377" s="1"/>
      <c r="AK377" s="1"/>
    </row>
    <row r="378" spans="1:37" x14ac:dyDescent="0.2">
      <c r="A378"/>
      <c r="B378"/>
      <c r="C378"/>
      <c r="D378"/>
      <c r="E378"/>
      <c r="F378"/>
      <c r="G378"/>
      <c r="H378" s="87"/>
      <c r="I378" s="138"/>
      <c r="J378" s="138"/>
      <c r="K378" s="138"/>
      <c r="L378" s="87"/>
      <c r="M378" s="87"/>
      <c r="N378" s="87"/>
      <c r="O378" s="138"/>
      <c r="P378" s="87"/>
      <c r="Q378" s="87"/>
      <c r="R378" s="87"/>
      <c r="S378" s="82"/>
      <c r="T378" s="139"/>
      <c r="U378" s="82"/>
      <c r="V378" s="82"/>
      <c r="W378" s="82"/>
      <c r="X378" s="82"/>
      <c r="Y378" s="82"/>
      <c r="Z378" s="70"/>
      <c r="AA378" s="70"/>
      <c r="AB378" s="75"/>
      <c r="AC378" s="75"/>
      <c r="AD378" s="1"/>
      <c r="AE378" s="82"/>
      <c r="AF378" s="82"/>
      <c r="AG378" s="82"/>
      <c r="AH378" s="1"/>
      <c r="AI378" s="1"/>
      <c r="AJ378" s="1"/>
      <c r="AK378" s="1"/>
    </row>
    <row r="379" spans="1:37" x14ac:dyDescent="0.2">
      <c r="A379"/>
      <c r="B379"/>
      <c r="C379"/>
      <c r="D379"/>
      <c r="E379"/>
      <c r="F379"/>
      <c r="G379"/>
      <c r="H379" s="87"/>
      <c r="I379" s="138"/>
      <c r="J379" s="138"/>
      <c r="K379" s="138"/>
      <c r="L379" s="87"/>
      <c r="M379" s="87"/>
      <c r="N379" s="87"/>
      <c r="O379" s="138"/>
      <c r="P379" s="87"/>
      <c r="Q379" s="87"/>
      <c r="R379" s="87"/>
      <c r="S379" s="82"/>
      <c r="T379" s="139"/>
      <c r="U379" s="82"/>
      <c r="V379" s="82"/>
      <c r="W379" s="82"/>
      <c r="X379" s="82"/>
      <c r="Y379" s="82"/>
      <c r="Z379" s="70"/>
      <c r="AA379" s="70"/>
      <c r="AB379" s="75"/>
      <c r="AC379" s="75"/>
      <c r="AD379" s="1"/>
      <c r="AE379" s="82"/>
      <c r="AF379" s="82"/>
      <c r="AG379" s="82"/>
      <c r="AH379" s="1"/>
      <c r="AI379" s="1"/>
      <c r="AJ379" s="1"/>
      <c r="AK379" s="1"/>
    </row>
    <row r="380" spans="1:37" x14ac:dyDescent="0.2">
      <c r="A380"/>
      <c r="B380"/>
      <c r="C380"/>
      <c r="D380"/>
      <c r="E380"/>
      <c r="F380"/>
      <c r="G380"/>
      <c r="H380" s="87"/>
      <c r="I380" s="138"/>
      <c r="J380" s="138"/>
      <c r="K380" s="138"/>
      <c r="L380" s="87"/>
      <c r="M380" s="87"/>
      <c r="N380" s="87"/>
      <c r="O380" s="138"/>
      <c r="P380" s="87"/>
      <c r="Q380" s="87"/>
      <c r="R380" s="87"/>
      <c r="S380" s="82"/>
      <c r="T380" s="139"/>
      <c r="U380" s="82"/>
      <c r="V380" s="82"/>
      <c r="W380" s="82"/>
      <c r="X380" s="82"/>
      <c r="Y380" s="82"/>
      <c r="Z380" s="70"/>
      <c r="AA380" s="70"/>
      <c r="AB380" s="75"/>
      <c r="AC380" s="75"/>
      <c r="AD380" s="1"/>
      <c r="AE380" s="82"/>
      <c r="AF380" s="82"/>
      <c r="AG380" s="82"/>
      <c r="AH380" s="1"/>
      <c r="AI380" s="1"/>
      <c r="AJ380" s="1"/>
      <c r="AK380" s="1"/>
    </row>
    <row r="381" spans="1:37" x14ac:dyDescent="0.2">
      <c r="A381"/>
      <c r="B381"/>
      <c r="C381"/>
      <c r="D381"/>
      <c r="E381"/>
      <c r="F381"/>
      <c r="G381"/>
      <c r="H381" s="87"/>
      <c r="I381" s="138"/>
      <c r="J381" s="138"/>
      <c r="K381" s="138"/>
      <c r="L381" s="87"/>
      <c r="M381" s="87"/>
      <c r="N381" s="87"/>
      <c r="O381" s="138"/>
      <c r="P381" s="87"/>
      <c r="Q381" s="87"/>
      <c r="R381" s="87"/>
      <c r="S381" s="82"/>
      <c r="T381" s="139"/>
      <c r="U381" s="82"/>
      <c r="V381" s="82"/>
      <c r="W381" s="82"/>
      <c r="X381" s="82"/>
      <c r="Y381" s="82"/>
      <c r="Z381" s="70"/>
      <c r="AA381" s="70"/>
      <c r="AB381" s="75"/>
      <c r="AC381" s="75"/>
      <c r="AD381" s="1"/>
      <c r="AE381" s="82"/>
      <c r="AF381" s="82"/>
      <c r="AG381" s="82"/>
      <c r="AH381" s="1"/>
      <c r="AI381" s="1"/>
      <c r="AJ381" s="1"/>
      <c r="AK381" s="1"/>
    </row>
    <row r="382" spans="1:37" x14ac:dyDescent="0.2">
      <c r="A382"/>
      <c r="B382"/>
      <c r="C382"/>
      <c r="D382"/>
      <c r="E382"/>
      <c r="F382"/>
      <c r="G382"/>
      <c r="H382" s="87"/>
      <c r="I382" s="138"/>
      <c r="J382" s="138"/>
      <c r="K382" s="138"/>
      <c r="L382" s="87"/>
      <c r="M382" s="87"/>
      <c r="N382" s="87"/>
      <c r="O382" s="138"/>
      <c r="P382" s="87"/>
      <c r="Q382" s="87"/>
      <c r="R382" s="87"/>
      <c r="S382" s="82"/>
      <c r="T382" s="139"/>
      <c r="U382" s="82"/>
      <c r="V382" s="82"/>
      <c r="W382" s="82"/>
      <c r="X382" s="82"/>
      <c r="Y382" s="82"/>
      <c r="Z382" s="70"/>
      <c r="AA382" s="70"/>
      <c r="AB382" s="75"/>
      <c r="AC382" s="75"/>
      <c r="AD382" s="1"/>
      <c r="AE382" s="82"/>
      <c r="AF382" s="82"/>
      <c r="AG382" s="82"/>
      <c r="AH382" s="1"/>
      <c r="AI382" s="1"/>
      <c r="AJ382" s="1"/>
      <c r="AK382" s="1"/>
    </row>
    <row r="383" spans="1:37" x14ac:dyDescent="0.2">
      <c r="A383"/>
      <c r="B383"/>
      <c r="C383"/>
      <c r="D383"/>
      <c r="E383"/>
      <c r="F383"/>
      <c r="G383"/>
      <c r="H383" s="87"/>
      <c r="I383" s="138"/>
      <c r="J383" s="138"/>
      <c r="K383" s="138"/>
      <c r="L383" s="87"/>
      <c r="M383" s="87"/>
      <c r="N383" s="87"/>
      <c r="O383" s="138"/>
      <c r="P383" s="87"/>
      <c r="Q383" s="87"/>
      <c r="R383" s="87"/>
      <c r="S383" s="82"/>
      <c r="T383" s="139"/>
      <c r="U383" s="82"/>
      <c r="V383" s="82"/>
      <c r="W383" s="82"/>
      <c r="X383" s="82"/>
      <c r="Y383" s="82"/>
      <c r="Z383" s="70"/>
      <c r="AA383" s="70"/>
      <c r="AB383" s="75"/>
      <c r="AC383" s="75"/>
      <c r="AD383" s="1"/>
      <c r="AE383" s="82"/>
      <c r="AF383" s="82"/>
      <c r="AG383" s="82"/>
      <c r="AH383" s="1"/>
      <c r="AI383" s="1"/>
      <c r="AJ383" s="1"/>
      <c r="AK383" s="1"/>
    </row>
    <row r="384" spans="1:37" x14ac:dyDescent="0.2">
      <c r="A384"/>
      <c r="B384"/>
      <c r="C384"/>
      <c r="D384"/>
      <c r="E384"/>
      <c r="F384"/>
      <c r="G384"/>
      <c r="H384" s="87"/>
      <c r="I384" s="138"/>
      <c r="J384" s="138"/>
      <c r="K384" s="138"/>
      <c r="L384" s="87"/>
      <c r="M384" s="87"/>
      <c r="N384" s="87"/>
      <c r="O384" s="138"/>
      <c r="P384" s="87"/>
      <c r="Q384" s="87"/>
      <c r="R384" s="87"/>
      <c r="S384" s="82"/>
      <c r="T384" s="139"/>
      <c r="U384" s="82"/>
      <c r="V384" s="82"/>
      <c r="W384" s="82"/>
      <c r="X384" s="82"/>
      <c r="Y384" s="82"/>
      <c r="Z384" s="70"/>
      <c r="AA384" s="70"/>
      <c r="AB384" s="75"/>
      <c r="AC384" s="75"/>
      <c r="AD384" s="1"/>
      <c r="AE384" s="82"/>
      <c r="AF384" s="82"/>
      <c r="AG384" s="82"/>
      <c r="AH384" s="1"/>
      <c r="AI384" s="1"/>
      <c r="AJ384" s="1"/>
      <c r="AK384" s="1"/>
    </row>
    <row r="385" spans="1:37" x14ac:dyDescent="0.2">
      <c r="A385"/>
      <c r="B385"/>
      <c r="C385"/>
      <c r="D385"/>
      <c r="E385"/>
      <c r="F385"/>
      <c r="G385"/>
      <c r="H385" s="87"/>
      <c r="I385" s="138"/>
      <c r="J385" s="138"/>
      <c r="K385" s="138"/>
      <c r="L385" s="87"/>
      <c r="M385" s="87"/>
      <c r="N385" s="87"/>
      <c r="O385" s="138"/>
      <c r="P385" s="87"/>
      <c r="Q385" s="87"/>
      <c r="R385" s="87"/>
      <c r="S385" s="82"/>
      <c r="T385" s="139"/>
      <c r="U385" s="82"/>
      <c r="V385" s="82"/>
      <c r="W385" s="82"/>
      <c r="X385" s="82"/>
      <c r="Y385" s="82"/>
      <c r="Z385" s="70"/>
      <c r="AA385" s="70"/>
      <c r="AB385" s="75"/>
      <c r="AC385" s="75"/>
      <c r="AD385" s="1"/>
      <c r="AE385" s="82"/>
      <c r="AF385" s="82"/>
      <c r="AG385" s="82"/>
      <c r="AH385" s="1"/>
      <c r="AI385" s="1"/>
      <c r="AJ385" s="1"/>
      <c r="AK385" s="1"/>
    </row>
    <row r="386" spans="1:37" x14ac:dyDescent="0.2">
      <c r="A386"/>
      <c r="B386"/>
      <c r="C386"/>
      <c r="D386"/>
      <c r="E386"/>
      <c r="F386"/>
      <c r="G386"/>
      <c r="H386" s="87"/>
      <c r="I386" s="138"/>
      <c r="J386" s="138"/>
      <c r="K386" s="138"/>
      <c r="L386" s="87"/>
      <c r="M386" s="87"/>
      <c r="N386" s="87"/>
      <c r="O386" s="138"/>
      <c r="P386" s="87"/>
      <c r="Q386" s="87"/>
      <c r="R386" s="87"/>
      <c r="S386" s="82"/>
      <c r="T386" s="139"/>
      <c r="U386" s="82"/>
      <c r="V386" s="82"/>
      <c r="W386" s="82"/>
      <c r="X386" s="82"/>
      <c r="Y386" s="82"/>
      <c r="Z386" s="70"/>
      <c r="AA386" s="70"/>
      <c r="AB386" s="75"/>
      <c r="AC386" s="75"/>
      <c r="AD386" s="1"/>
      <c r="AE386" s="82"/>
      <c r="AF386" s="82"/>
      <c r="AG386" s="82"/>
      <c r="AH386" s="1"/>
      <c r="AI386" s="1"/>
      <c r="AJ386" s="1"/>
      <c r="AK386" s="1"/>
    </row>
    <row r="387" spans="1:37" x14ac:dyDescent="0.2">
      <c r="A387"/>
      <c r="B387"/>
      <c r="C387"/>
      <c r="D387"/>
      <c r="E387"/>
      <c r="F387"/>
      <c r="G387"/>
      <c r="H387" s="87"/>
      <c r="I387" s="138"/>
      <c r="J387" s="138"/>
      <c r="K387" s="138"/>
      <c r="L387" s="87"/>
      <c r="M387" s="87"/>
      <c r="N387" s="87"/>
      <c r="O387" s="138"/>
      <c r="P387" s="87"/>
      <c r="Q387" s="87"/>
      <c r="R387" s="87"/>
      <c r="S387" s="82"/>
      <c r="T387" s="139"/>
      <c r="U387" s="82"/>
      <c r="V387" s="82"/>
      <c r="W387" s="82"/>
      <c r="X387" s="82"/>
      <c r="Y387" s="82"/>
      <c r="Z387" s="70"/>
      <c r="AA387" s="70"/>
      <c r="AB387" s="75"/>
      <c r="AC387" s="75"/>
      <c r="AD387" s="1"/>
      <c r="AE387" s="82"/>
      <c r="AF387" s="82"/>
      <c r="AG387" s="82"/>
      <c r="AH387" s="1"/>
      <c r="AI387" s="1"/>
      <c r="AJ387" s="1"/>
      <c r="AK387" s="1"/>
    </row>
    <row r="388" spans="1:37" x14ac:dyDescent="0.2">
      <c r="A388"/>
      <c r="B388"/>
      <c r="C388"/>
      <c r="D388"/>
      <c r="E388"/>
      <c r="F388"/>
      <c r="G388"/>
      <c r="H388" s="87"/>
      <c r="I388" s="138"/>
      <c r="J388" s="138"/>
      <c r="K388" s="138"/>
      <c r="L388" s="87"/>
      <c r="M388" s="87"/>
      <c r="N388" s="87"/>
      <c r="O388" s="138"/>
      <c r="P388" s="87"/>
      <c r="Q388" s="87"/>
      <c r="R388" s="87"/>
      <c r="S388" s="82"/>
      <c r="T388" s="139"/>
      <c r="U388" s="82"/>
      <c r="V388" s="82"/>
      <c r="W388" s="82"/>
      <c r="X388" s="82"/>
      <c r="Y388" s="82"/>
      <c r="Z388" s="70"/>
      <c r="AA388" s="70"/>
      <c r="AB388" s="75"/>
      <c r="AC388" s="75"/>
      <c r="AD388" s="1"/>
      <c r="AE388" s="82"/>
      <c r="AF388" s="82"/>
      <c r="AG388" s="82"/>
      <c r="AH388" s="1"/>
      <c r="AI388" s="1"/>
      <c r="AJ388" s="1"/>
      <c r="AK388" s="1"/>
    </row>
    <row r="389" spans="1:37" x14ac:dyDescent="0.2">
      <c r="A389"/>
      <c r="B389"/>
      <c r="C389"/>
      <c r="D389"/>
      <c r="E389"/>
      <c r="F389"/>
      <c r="G389"/>
      <c r="H389" s="87"/>
      <c r="I389" s="138"/>
      <c r="J389" s="138"/>
      <c r="K389" s="138"/>
      <c r="L389" s="87"/>
      <c r="M389" s="87"/>
      <c r="N389" s="87"/>
      <c r="O389" s="138"/>
      <c r="P389" s="87"/>
      <c r="Q389" s="87"/>
      <c r="R389" s="87"/>
      <c r="S389" s="82"/>
      <c r="T389" s="139"/>
      <c r="U389" s="82"/>
      <c r="V389" s="82"/>
      <c r="W389" s="82"/>
      <c r="X389" s="82"/>
      <c r="Y389" s="82"/>
      <c r="Z389" s="70"/>
      <c r="AA389" s="70"/>
      <c r="AB389" s="75"/>
      <c r="AC389" s="75"/>
      <c r="AD389" s="1"/>
      <c r="AE389" s="82"/>
      <c r="AF389" s="82"/>
      <c r="AG389" s="82"/>
      <c r="AH389" s="1"/>
      <c r="AI389" s="1"/>
      <c r="AJ389" s="1"/>
      <c r="AK389" s="1"/>
    </row>
    <row r="390" spans="1:37" x14ac:dyDescent="0.2">
      <c r="A390"/>
      <c r="B390"/>
      <c r="C390"/>
      <c r="D390"/>
      <c r="E390"/>
      <c r="F390"/>
      <c r="G390"/>
      <c r="H390" s="87"/>
      <c r="I390" s="138"/>
      <c r="J390" s="138"/>
      <c r="K390" s="138"/>
      <c r="L390" s="87"/>
      <c r="M390" s="87"/>
      <c r="N390" s="87"/>
      <c r="O390" s="138"/>
      <c r="P390" s="87"/>
      <c r="Q390" s="87"/>
      <c r="R390" s="87"/>
      <c r="S390" s="82"/>
      <c r="T390" s="139"/>
      <c r="U390" s="82"/>
      <c r="V390" s="82"/>
      <c r="W390" s="82"/>
      <c r="X390" s="82"/>
      <c r="Y390" s="82"/>
      <c r="Z390" s="70"/>
      <c r="AA390" s="70"/>
      <c r="AB390" s="75"/>
      <c r="AC390" s="75"/>
      <c r="AD390" s="1"/>
      <c r="AE390" s="82"/>
      <c r="AF390" s="82"/>
      <c r="AG390" s="82"/>
      <c r="AH390" s="1"/>
      <c r="AI390" s="1"/>
      <c r="AJ390" s="1"/>
      <c r="AK390" s="1"/>
    </row>
    <row r="391" spans="1:37" x14ac:dyDescent="0.2">
      <c r="A391"/>
      <c r="B391"/>
      <c r="C391"/>
      <c r="D391"/>
      <c r="E391"/>
      <c r="F391"/>
      <c r="G391"/>
      <c r="H391" s="87"/>
      <c r="I391" s="138"/>
      <c r="J391" s="138"/>
      <c r="K391" s="138"/>
      <c r="L391" s="87"/>
      <c r="M391" s="87"/>
      <c r="N391" s="87"/>
      <c r="O391" s="138"/>
      <c r="P391" s="87"/>
      <c r="Q391" s="87"/>
      <c r="R391" s="87"/>
      <c r="S391" s="82"/>
      <c r="T391" s="139"/>
      <c r="U391" s="82"/>
      <c r="V391" s="82"/>
      <c r="W391" s="82"/>
      <c r="X391" s="82"/>
      <c r="Y391" s="82"/>
      <c r="Z391" s="70"/>
      <c r="AA391" s="70"/>
      <c r="AB391" s="75"/>
      <c r="AC391" s="75"/>
      <c r="AD391" s="1"/>
      <c r="AE391" s="82"/>
      <c r="AF391" s="82"/>
      <c r="AG391" s="82"/>
      <c r="AH391" s="1"/>
      <c r="AI391" s="1"/>
      <c r="AJ391" s="1"/>
      <c r="AK391" s="1"/>
    </row>
    <row r="392" spans="1:37" x14ac:dyDescent="0.2">
      <c r="A392"/>
      <c r="B392"/>
      <c r="C392"/>
      <c r="D392"/>
      <c r="E392"/>
      <c r="F392"/>
      <c r="G392"/>
      <c r="H392" s="87"/>
      <c r="I392" s="138"/>
      <c r="J392" s="138"/>
      <c r="K392" s="138"/>
      <c r="L392" s="87"/>
      <c r="M392" s="87"/>
      <c r="N392" s="87"/>
      <c r="O392" s="138"/>
      <c r="P392" s="87"/>
      <c r="Q392" s="87"/>
      <c r="R392" s="87"/>
      <c r="S392" s="82"/>
      <c r="T392" s="139"/>
      <c r="U392" s="82"/>
      <c r="V392" s="82"/>
      <c r="W392" s="82"/>
      <c r="X392" s="82"/>
      <c r="Y392" s="82"/>
      <c r="Z392" s="70"/>
      <c r="AA392" s="70"/>
      <c r="AB392" s="75"/>
      <c r="AC392" s="75"/>
      <c r="AD392" s="1"/>
      <c r="AE392" s="82"/>
      <c r="AF392" s="82"/>
      <c r="AG392" s="82"/>
      <c r="AH392" s="1"/>
      <c r="AI392" s="1"/>
      <c r="AJ392" s="1"/>
      <c r="AK392" s="1"/>
    </row>
    <row r="393" spans="1:37" x14ac:dyDescent="0.2">
      <c r="A393"/>
      <c r="B393"/>
      <c r="C393"/>
      <c r="D393"/>
      <c r="E393"/>
      <c r="F393"/>
      <c r="G393"/>
      <c r="H393" s="87"/>
      <c r="I393" s="138"/>
      <c r="J393" s="138"/>
      <c r="K393" s="138"/>
      <c r="L393" s="87"/>
      <c r="M393" s="87"/>
      <c r="N393" s="87"/>
      <c r="O393" s="138"/>
      <c r="P393" s="87"/>
      <c r="Q393" s="87"/>
      <c r="R393" s="87"/>
      <c r="S393" s="82"/>
      <c r="T393" s="139"/>
      <c r="U393" s="82"/>
      <c r="V393" s="82"/>
      <c r="W393" s="82"/>
      <c r="X393" s="82"/>
      <c r="Y393" s="82"/>
      <c r="Z393" s="70"/>
      <c r="AA393" s="70"/>
      <c r="AB393" s="75"/>
      <c r="AC393" s="75"/>
      <c r="AD393" s="1"/>
      <c r="AE393" s="82"/>
      <c r="AF393" s="82"/>
      <c r="AG393" s="82"/>
      <c r="AH393" s="1"/>
      <c r="AI393" s="1"/>
      <c r="AJ393" s="1"/>
      <c r="AK393" s="1"/>
    </row>
    <row r="394" spans="1:37" x14ac:dyDescent="0.2">
      <c r="A394"/>
      <c r="B394"/>
      <c r="C394"/>
      <c r="D394"/>
      <c r="E394"/>
      <c r="F394"/>
      <c r="G394"/>
      <c r="H394" s="87"/>
      <c r="I394" s="138"/>
      <c r="J394" s="138"/>
      <c r="K394" s="138"/>
      <c r="L394" s="87"/>
      <c r="M394" s="87"/>
      <c r="N394" s="87"/>
      <c r="O394" s="138"/>
      <c r="P394" s="87"/>
      <c r="Q394" s="87"/>
      <c r="R394" s="87"/>
      <c r="S394" s="82"/>
      <c r="T394" s="139"/>
      <c r="U394" s="82"/>
      <c r="V394" s="82"/>
      <c r="W394" s="82"/>
      <c r="X394" s="82"/>
      <c r="Y394" s="82"/>
      <c r="Z394" s="70"/>
      <c r="AA394" s="70"/>
      <c r="AB394" s="75"/>
      <c r="AC394" s="75"/>
      <c r="AD394" s="1"/>
      <c r="AE394" s="82"/>
      <c r="AF394" s="82"/>
      <c r="AG394" s="82"/>
      <c r="AH394" s="1"/>
      <c r="AI394" s="1"/>
      <c r="AJ394" s="1"/>
      <c r="AK394" s="1"/>
    </row>
    <row r="395" spans="1:37" x14ac:dyDescent="0.2">
      <c r="A395"/>
      <c r="B395"/>
      <c r="C395"/>
      <c r="D395"/>
      <c r="E395"/>
      <c r="F395"/>
      <c r="G395"/>
      <c r="H395" s="87"/>
      <c r="I395" s="138"/>
      <c r="J395" s="138"/>
      <c r="K395" s="138"/>
      <c r="L395" s="87"/>
      <c r="M395" s="87"/>
      <c r="N395" s="87"/>
      <c r="O395" s="138"/>
      <c r="P395" s="87"/>
      <c r="Q395" s="87"/>
      <c r="R395" s="87"/>
      <c r="S395" s="82"/>
      <c r="T395" s="139"/>
      <c r="U395" s="82"/>
      <c r="V395" s="82"/>
      <c r="W395" s="82"/>
      <c r="X395" s="82"/>
      <c r="Y395" s="82"/>
      <c r="Z395" s="70"/>
      <c r="AA395" s="70"/>
      <c r="AB395" s="75"/>
      <c r="AC395" s="75"/>
      <c r="AD395" s="1"/>
      <c r="AE395" s="82"/>
      <c r="AF395" s="82"/>
      <c r="AG395" s="82"/>
      <c r="AH395" s="1"/>
      <c r="AI395" s="1"/>
      <c r="AJ395" s="1"/>
      <c r="AK395" s="1"/>
    </row>
    <row r="396" spans="1:37" x14ac:dyDescent="0.2">
      <c r="A396"/>
      <c r="B396"/>
      <c r="C396"/>
      <c r="D396"/>
      <c r="E396"/>
      <c r="F396"/>
      <c r="G396"/>
      <c r="H396" s="87"/>
      <c r="I396" s="138"/>
      <c r="J396" s="138"/>
      <c r="K396" s="138"/>
      <c r="L396" s="87"/>
      <c r="M396" s="87"/>
      <c r="N396" s="87"/>
      <c r="O396" s="138"/>
      <c r="P396" s="87"/>
      <c r="Q396" s="87"/>
      <c r="R396" s="87"/>
      <c r="S396" s="82"/>
      <c r="T396" s="139"/>
      <c r="U396" s="82"/>
      <c r="V396" s="82"/>
      <c r="W396" s="82"/>
      <c r="X396" s="82"/>
      <c r="Y396" s="82"/>
      <c r="Z396" s="70"/>
      <c r="AA396" s="70"/>
      <c r="AB396" s="75"/>
      <c r="AC396" s="75"/>
      <c r="AD396" s="1"/>
      <c r="AE396" s="82"/>
      <c r="AF396" s="82"/>
      <c r="AG396" s="82"/>
      <c r="AH396" s="1"/>
      <c r="AI396" s="1"/>
      <c r="AJ396" s="1"/>
      <c r="AK396" s="1"/>
    </row>
    <row r="397" spans="1:37" x14ac:dyDescent="0.2">
      <c r="A397"/>
      <c r="B397"/>
      <c r="C397"/>
      <c r="D397"/>
      <c r="E397"/>
      <c r="F397"/>
      <c r="G397"/>
      <c r="H397" s="87"/>
      <c r="I397" s="138"/>
      <c r="J397" s="138"/>
      <c r="K397" s="138"/>
      <c r="L397" s="87"/>
      <c r="M397" s="87"/>
      <c r="N397" s="87"/>
      <c r="O397" s="138"/>
      <c r="P397" s="87"/>
      <c r="Q397" s="87"/>
      <c r="R397" s="87"/>
      <c r="S397" s="82"/>
      <c r="T397" s="139"/>
      <c r="U397" s="82"/>
      <c r="V397" s="82"/>
      <c r="W397" s="82"/>
      <c r="X397" s="82"/>
      <c r="Y397" s="82"/>
      <c r="Z397" s="70"/>
      <c r="AA397" s="70"/>
      <c r="AB397" s="75"/>
      <c r="AC397" s="75"/>
      <c r="AD397" s="1"/>
      <c r="AE397" s="82"/>
      <c r="AF397" s="82"/>
      <c r="AG397" s="82"/>
      <c r="AH397" s="1"/>
      <c r="AI397" s="1"/>
      <c r="AJ397" s="1"/>
      <c r="AK397" s="1"/>
    </row>
    <row r="398" spans="1:37" x14ac:dyDescent="0.2">
      <c r="A398"/>
      <c r="B398"/>
      <c r="C398"/>
      <c r="D398"/>
      <c r="E398"/>
      <c r="F398"/>
      <c r="G398"/>
      <c r="H398" s="87"/>
      <c r="I398" s="138"/>
      <c r="J398" s="138"/>
      <c r="K398" s="138"/>
      <c r="L398" s="87"/>
      <c r="M398" s="87"/>
      <c r="N398" s="87"/>
      <c r="O398" s="138"/>
      <c r="P398" s="87"/>
      <c r="Q398" s="87"/>
      <c r="R398" s="87"/>
      <c r="S398" s="82"/>
      <c r="T398" s="139"/>
      <c r="U398" s="82"/>
      <c r="V398" s="82"/>
      <c r="W398" s="82"/>
      <c r="X398" s="82"/>
      <c r="Y398" s="82"/>
      <c r="Z398" s="70"/>
      <c r="AA398" s="70"/>
      <c r="AB398" s="75"/>
      <c r="AC398" s="75"/>
      <c r="AD398" s="1"/>
      <c r="AE398" s="82"/>
      <c r="AF398" s="82"/>
      <c r="AG398" s="82"/>
      <c r="AH398" s="1"/>
      <c r="AI398" s="1"/>
      <c r="AJ398" s="1"/>
      <c r="AK398" s="1"/>
    </row>
    <row r="399" spans="1:37" x14ac:dyDescent="0.2">
      <c r="A399"/>
      <c r="B399"/>
      <c r="C399"/>
      <c r="D399"/>
      <c r="E399"/>
      <c r="F399"/>
      <c r="G399"/>
      <c r="H399" s="87"/>
      <c r="I399" s="138"/>
      <c r="J399" s="138"/>
      <c r="K399" s="138"/>
      <c r="L399" s="87"/>
      <c r="M399" s="87"/>
      <c r="N399" s="87"/>
      <c r="O399" s="138"/>
      <c r="P399" s="87"/>
      <c r="Q399" s="87"/>
      <c r="R399" s="87"/>
      <c r="S399" s="82"/>
      <c r="T399" s="139"/>
      <c r="U399" s="82"/>
      <c r="V399" s="82"/>
      <c r="W399" s="82"/>
      <c r="X399" s="82"/>
      <c r="Y399" s="82"/>
      <c r="Z399" s="70"/>
      <c r="AA399" s="70"/>
      <c r="AB399" s="75"/>
      <c r="AC399" s="75"/>
      <c r="AD399" s="1"/>
      <c r="AE399" s="82"/>
      <c r="AF399" s="82"/>
      <c r="AG399" s="82"/>
      <c r="AH399" s="1"/>
      <c r="AI399" s="1"/>
      <c r="AJ399" s="1"/>
      <c r="AK399" s="1"/>
    </row>
    <row r="400" spans="1:37" x14ac:dyDescent="0.2">
      <c r="A400"/>
      <c r="B400"/>
      <c r="C400"/>
      <c r="D400"/>
      <c r="E400"/>
      <c r="F400"/>
      <c r="G400"/>
      <c r="H400" s="87"/>
      <c r="I400" s="138"/>
      <c r="J400" s="138"/>
      <c r="K400" s="138"/>
      <c r="L400" s="87"/>
      <c r="M400" s="87"/>
      <c r="N400" s="87"/>
      <c r="O400" s="138"/>
      <c r="P400" s="87"/>
      <c r="Q400" s="87"/>
      <c r="R400" s="87"/>
      <c r="S400" s="82"/>
      <c r="T400" s="139"/>
      <c r="U400" s="82"/>
      <c r="V400" s="82"/>
      <c r="W400" s="82"/>
      <c r="X400" s="82"/>
      <c r="Y400" s="82"/>
      <c r="Z400" s="70"/>
      <c r="AA400" s="70"/>
      <c r="AB400" s="75"/>
      <c r="AC400" s="75"/>
      <c r="AD400" s="1"/>
      <c r="AE400" s="82"/>
      <c r="AF400" s="82"/>
      <c r="AG400" s="82"/>
      <c r="AH400" s="1"/>
      <c r="AI400" s="1"/>
      <c r="AJ400" s="1"/>
      <c r="AK400" s="1"/>
    </row>
    <row r="401" spans="1:37" x14ac:dyDescent="0.2">
      <c r="A401"/>
      <c r="B401"/>
      <c r="C401"/>
      <c r="D401"/>
      <c r="E401"/>
      <c r="F401"/>
      <c r="G401"/>
      <c r="H401" s="87"/>
      <c r="I401" s="138"/>
      <c r="J401" s="138"/>
      <c r="K401" s="138"/>
      <c r="L401" s="87"/>
      <c r="M401" s="87"/>
      <c r="N401" s="87"/>
      <c r="O401" s="138"/>
      <c r="P401" s="87"/>
      <c r="Q401" s="87"/>
      <c r="R401" s="87"/>
      <c r="S401" s="82"/>
      <c r="T401" s="139"/>
      <c r="U401" s="82"/>
      <c r="V401" s="82"/>
      <c r="W401" s="82"/>
      <c r="X401" s="82"/>
      <c r="Y401" s="82"/>
      <c r="Z401" s="70"/>
      <c r="AA401" s="70"/>
      <c r="AB401" s="75"/>
      <c r="AC401" s="75"/>
      <c r="AD401" s="1"/>
      <c r="AE401" s="82"/>
      <c r="AF401" s="82"/>
      <c r="AG401" s="82"/>
      <c r="AH401" s="1"/>
      <c r="AI401" s="1"/>
      <c r="AJ401" s="1"/>
      <c r="AK401" s="1"/>
    </row>
    <row r="402" spans="1:37" x14ac:dyDescent="0.2">
      <c r="A402"/>
      <c r="B402"/>
      <c r="C402"/>
      <c r="D402"/>
      <c r="E402"/>
      <c r="F402"/>
      <c r="G402"/>
      <c r="H402" s="87"/>
      <c r="I402" s="138"/>
      <c r="J402" s="138"/>
      <c r="K402" s="138"/>
      <c r="L402" s="87"/>
      <c r="M402" s="87"/>
      <c r="N402" s="87"/>
      <c r="O402" s="138"/>
      <c r="P402" s="87"/>
      <c r="Q402" s="87"/>
      <c r="R402" s="87"/>
      <c r="S402" s="82"/>
      <c r="T402" s="139"/>
      <c r="U402" s="82"/>
      <c r="V402" s="82"/>
      <c r="W402" s="82"/>
      <c r="X402" s="82"/>
      <c r="Y402" s="82"/>
      <c r="Z402" s="70"/>
      <c r="AA402" s="70"/>
      <c r="AB402" s="75"/>
      <c r="AC402" s="75"/>
      <c r="AD402" s="1"/>
      <c r="AE402" s="82"/>
      <c r="AF402" s="82"/>
      <c r="AG402" s="82"/>
      <c r="AH402" s="1"/>
      <c r="AI402" s="1"/>
      <c r="AJ402" s="1"/>
      <c r="AK402" s="1"/>
    </row>
    <row r="403" spans="1:37" x14ac:dyDescent="0.2">
      <c r="A403"/>
      <c r="B403"/>
      <c r="C403"/>
      <c r="D403"/>
      <c r="E403"/>
      <c r="F403"/>
      <c r="G403"/>
      <c r="H403" s="87"/>
      <c r="I403" s="138"/>
      <c r="J403" s="138"/>
      <c r="K403" s="138"/>
      <c r="L403" s="87"/>
      <c r="M403" s="87"/>
      <c r="N403" s="87"/>
      <c r="O403" s="138"/>
      <c r="P403" s="87"/>
      <c r="Q403" s="87"/>
      <c r="R403" s="87"/>
      <c r="S403" s="82"/>
      <c r="T403" s="139"/>
      <c r="U403" s="82"/>
      <c r="V403" s="82"/>
      <c r="W403" s="82"/>
      <c r="X403" s="82"/>
      <c r="Y403" s="82"/>
      <c r="Z403" s="70"/>
      <c r="AA403" s="70"/>
      <c r="AB403" s="75"/>
      <c r="AC403" s="75"/>
      <c r="AD403" s="1"/>
      <c r="AE403" s="82"/>
      <c r="AF403" s="82"/>
      <c r="AG403" s="82"/>
      <c r="AH403" s="1"/>
      <c r="AI403" s="1"/>
      <c r="AJ403" s="1"/>
      <c r="AK403" s="1"/>
    </row>
    <row r="404" spans="1:37" x14ac:dyDescent="0.2">
      <c r="A404"/>
      <c r="B404"/>
      <c r="C404"/>
      <c r="D404"/>
      <c r="E404"/>
      <c r="F404"/>
      <c r="G404"/>
      <c r="H404" s="87"/>
      <c r="I404" s="138"/>
      <c r="J404" s="138"/>
      <c r="K404" s="138"/>
      <c r="L404" s="87"/>
      <c r="M404" s="87"/>
      <c r="N404" s="87"/>
      <c r="O404" s="138"/>
      <c r="P404" s="87"/>
      <c r="Q404" s="87"/>
      <c r="R404" s="87"/>
      <c r="S404" s="82"/>
      <c r="T404" s="139"/>
      <c r="U404" s="82"/>
      <c r="V404" s="82"/>
      <c r="W404" s="82"/>
      <c r="X404" s="82"/>
      <c r="Y404" s="82"/>
      <c r="Z404" s="70"/>
      <c r="AA404" s="70"/>
      <c r="AB404" s="75"/>
      <c r="AC404" s="75"/>
      <c r="AD404" s="1"/>
      <c r="AE404" s="82"/>
      <c r="AF404" s="82"/>
      <c r="AG404" s="82"/>
      <c r="AH404" s="1"/>
      <c r="AI404" s="1"/>
      <c r="AJ404" s="1"/>
      <c r="AK404" s="1"/>
    </row>
    <row r="405" spans="1:37" x14ac:dyDescent="0.2">
      <c r="A405"/>
      <c r="B405"/>
      <c r="C405"/>
      <c r="D405"/>
      <c r="E405"/>
      <c r="F405"/>
      <c r="G405"/>
      <c r="H405" s="87"/>
      <c r="I405" s="138"/>
      <c r="J405" s="138"/>
      <c r="K405" s="138"/>
      <c r="L405" s="87"/>
      <c r="M405" s="87"/>
      <c r="N405" s="87"/>
      <c r="O405" s="138"/>
      <c r="P405" s="87"/>
      <c r="Q405" s="87"/>
      <c r="R405" s="87"/>
      <c r="S405" s="82"/>
      <c r="T405" s="139"/>
      <c r="U405" s="82"/>
      <c r="V405" s="82"/>
      <c r="W405" s="82"/>
      <c r="X405" s="82"/>
      <c r="Y405" s="82"/>
      <c r="Z405" s="70"/>
      <c r="AA405" s="70"/>
      <c r="AB405" s="75"/>
      <c r="AC405" s="75"/>
      <c r="AD405" s="1"/>
      <c r="AE405" s="82"/>
      <c r="AF405" s="82"/>
      <c r="AG405" s="82"/>
      <c r="AH405" s="1"/>
      <c r="AI405" s="1"/>
      <c r="AJ405" s="1"/>
      <c r="AK405" s="1"/>
    </row>
    <row r="406" spans="1:37" x14ac:dyDescent="0.2">
      <c r="A406"/>
      <c r="B406"/>
      <c r="C406"/>
      <c r="D406"/>
      <c r="E406"/>
      <c r="F406"/>
      <c r="G406"/>
      <c r="H406" s="87"/>
      <c r="I406" s="138"/>
      <c r="J406" s="138"/>
      <c r="K406" s="138"/>
      <c r="L406" s="87"/>
      <c r="M406" s="87"/>
      <c r="N406" s="87"/>
      <c r="O406" s="138"/>
      <c r="P406" s="87"/>
      <c r="Q406" s="87"/>
      <c r="R406" s="87"/>
      <c r="S406" s="82"/>
      <c r="T406" s="139"/>
      <c r="U406" s="82"/>
      <c r="V406" s="82"/>
      <c r="W406" s="82"/>
      <c r="X406" s="82"/>
      <c r="Y406" s="82"/>
      <c r="Z406" s="70"/>
      <c r="AA406" s="70"/>
      <c r="AB406" s="75"/>
      <c r="AC406" s="75"/>
      <c r="AD406" s="1"/>
      <c r="AE406" s="82"/>
      <c r="AF406" s="82"/>
      <c r="AG406" s="82"/>
      <c r="AH406" s="1"/>
      <c r="AI406" s="1"/>
      <c r="AJ406" s="1"/>
      <c r="AK406" s="1"/>
    </row>
    <row r="407" spans="1:37" x14ac:dyDescent="0.2">
      <c r="A407"/>
      <c r="B407"/>
      <c r="C407"/>
      <c r="D407"/>
      <c r="E407"/>
      <c r="F407"/>
      <c r="G407"/>
      <c r="H407" s="87"/>
      <c r="I407" s="138"/>
      <c r="J407" s="138"/>
      <c r="K407" s="138"/>
      <c r="L407" s="87"/>
      <c r="M407" s="87"/>
      <c r="N407" s="87"/>
      <c r="O407" s="138"/>
      <c r="P407" s="87"/>
      <c r="Q407" s="87"/>
      <c r="R407" s="87"/>
      <c r="S407" s="82"/>
      <c r="T407" s="139"/>
      <c r="U407" s="82"/>
      <c r="V407" s="82"/>
      <c r="W407" s="82"/>
      <c r="X407" s="82"/>
      <c r="Y407" s="82"/>
      <c r="Z407" s="70"/>
      <c r="AA407" s="70"/>
      <c r="AB407" s="75"/>
      <c r="AC407" s="75"/>
      <c r="AD407" s="1"/>
      <c r="AE407" s="82"/>
      <c r="AF407" s="82"/>
      <c r="AG407" s="82"/>
      <c r="AH407" s="1"/>
      <c r="AI407" s="1"/>
      <c r="AJ407" s="1"/>
      <c r="AK407" s="1"/>
    </row>
    <row r="408" spans="1:37" x14ac:dyDescent="0.2">
      <c r="A408"/>
      <c r="B408"/>
      <c r="C408"/>
      <c r="D408"/>
      <c r="E408"/>
      <c r="F408"/>
      <c r="G408"/>
      <c r="H408" s="87"/>
      <c r="I408" s="138"/>
      <c r="J408" s="138"/>
      <c r="K408" s="138"/>
      <c r="L408" s="87"/>
      <c r="M408" s="87"/>
      <c r="N408" s="87"/>
      <c r="O408" s="138"/>
      <c r="P408" s="87"/>
      <c r="Q408" s="87"/>
      <c r="R408" s="87"/>
      <c r="S408" s="82"/>
      <c r="T408" s="139"/>
      <c r="U408" s="82"/>
      <c r="V408" s="82"/>
      <c r="W408" s="82"/>
      <c r="X408" s="82"/>
      <c r="Y408" s="82"/>
      <c r="Z408" s="70"/>
      <c r="AA408" s="70"/>
      <c r="AB408" s="75"/>
      <c r="AC408" s="75"/>
      <c r="AD408" s="1"/>
      <c r="AE408" s="82"/>
      <c r="AF408" s="82"/>
      <c r="AG408" s="82"/>
      <c r="AH408" s="1"/>
      <c r="AI408" s="1"/>
      <c r="AJ408" s="1"/>
      <c r="AK408" s="1"/>
    </row>
    <row r="409" spans="1:37" x14ac:dyDescent="0.2">
      <c r="A409"/>
      <c r="B409"/>
      <c r="C409"/>
      <c r="D409"/>
      <c r="E409"/>
      <c r="F409"/>
      <c r="G409"/>
      <c r="H409" s="87"/>
      <c r="I409" s="138"/>
      <c r="J409" s="138"/>
      <c r="K409" s="138"/>
      <c r="L409" s="87"/>
      <c r="M409" s="87"/>
      <c r="N409" s="87"/>
      <c r="O409" s="138"/>
      <c r="P409" s="87"/>
      <c r="Q409" s="87"/>
      <c r="R409" s="87"/>
      <c r="S409" s="82"/>
      <c r="T409" s="139"/>
      <c r="U409" s="82"/>
      <c r="V409" s="82"/>
      <c r="W409" s="82"/>
      <c r="X409" s="82"/>
      <c r="Y409" s="82"/>
      <c r="Z409" s="70"/>
      <c r="AA409" s="70"/>
      <c r="AB409" s="75"/>
      <c r="AC409" s="75"/>
      <c r="AD409" s="1"/>
      <c r="AE409" s="82"/>
      <c r="AF409" s="82"/>
      <c r="AG409" s="82"/>
      <c r="AH409" s="1"/>
      <c r="AI409" s="1"/>
      <c r="AJ409" s="1"/>
      <c r="AK409" s="1"/>
    </row>
    <row r="410" spans="1:37" x14ac:dyDescent="0.2">
      <c r="A410"/>
      <c r="B410"/>
      <c r="C410"/>
      <c r="D410"/>
      <c r="E410"/>
      <c r="F410"/>
      <c r="G410"/>
      <c r="H410" s="87"/>
      <c r="I410" s="138"/>
      <c r="J410" s="138"/>
      <c r="K410" s="138"/>
      <c r="L410" s="87"/>
      <c r="M410" s="87"/>
      <c r="N410" s="87"/>
      <c r="O410" s="138"/>
      <c r="P410" s="87"/>
      <c r="Q410" s="87"/>
      <c r="R410" s="87"/>
      <c r="S410" s="82"/>
      <c r="T410" s="139"/>
      <c r="U410" s="82"/>
      <c r="V410" s="82"/>
      <c r="W410" s="82"/>
      <c r="X410" s="82"/>
      <c r="Y410" s="82"/>
      <c r="Z410" s="70"/>
      <c r="AA410" s="70"/>
      <c r="AB410" s="75"/>
      <c r="AC410" s="75"/>
      <c r="AD410" s="1"/>
      <c r="AE410" s="82"/>
      <c r="AF410" s="82"/>
      <c r="AG410" s="82"/>
      <c r="AH410" s="1"/>
      <c r="AI410" s="1"/>
      <c r="AJ410" s="1"/>
      <c r="AK410" s="1"/>
    </row>
    <row r="411" spans="1:37" x14ac:dyDescent="0.2">
      <c r="A411"/>
      <c r="B411"/>
      <c r="C411"/>
      <c r="D411"/>
      <c r="E411"/>
      <c r="F411"/>
      <c r="G411"/>
      <c r="H411" s="87"/>
      <c r="I411" s="138"/>
      <c r="J411" s="138"/>
      <c r="K411" s="138"/>
      <c r="L411" s="87"/>
      <c r="M411" s="87"/>
      <c r="N411" s="87"/>
      <c r="O411" s="138"/>
      <c r="P411" s="87"/>
      <c r="Q411" s="87"/>
      <c r="R411" s="87"/>
      <c r="S411" s="82"/>
      <c r="T411" s="139"/>
      <c r="U411" s="82"/>
      <c r="V411" s="82"/>
      <c r="W411" s="82"/>
      <c r="X411" s="82"/>
      <c r="Y411" s="82"/>
      <c r="Z411" s="70"/>
      <c r="AA411" s="70"/>
      <c r="AB411" s="75"/>
      <c r="AC411" s="75"/>
      <c r="AD411" s="1"/>
      <c r="AE411" s="82"/>
      <c r="AF411" s="82"/>
      <c r="AG411" s="82"/>
      <c r="AH411" s="1"/>
      <c r="AI411" s="1"/>
      <c r="AJ411" s="1"/>
      <c r="AK411" s="1"/>
    </row>
    <row r="412" spans="1:37" x14ac:dyDescent="0.2">
      <c r="A412"/>
      <c r="B412"/>
      <c r="C412"/>
      <c r="D412"/>
      <c r="E412"/>
      <c r="F412"/>
      <c r="G412"/>
      <c r="H412" s="87"/>
      <c r="I412" s="138"/>
      <c r="J412" s="138"/>
      <c r="K412" s="138"/>
      <c r="L412" s="87"/>
      <c r="M412" s="87"/>
      <c r="N412" s="87"/>
      <c r="O412" s="138"/>
      <c r="P412" s="87"/>
      <c r="Q412" s="87"/>
      <c r="R412" s="87"/>
      <c r="S412" s="82"/>
      <c r="T412" s="139"/>
      <c r="U412" s="82"/>
      <c r="V412" s="82"/>
      <c r="W412" s="82"/>
      <c r="X412" s="82"/>
      <c r="Y412" s="82"/>
      <c r="Z412" s="70"/>
      <c r="AA412" s="70"/>
      <c r="AB412" s="75"/>
      <c r="AC412" s="75"/>
      <c r="AD412" s="1"/>
      <c r="AE412" s="82"/>
      <c r="AF412" s="82"/>
      <c r="AG412" s="82"/>
      <c r="AH412" s="1"/>
      <c r="AI412" s="1"/>
      <c r="AJ412" s="1"/>
      <c r="AK412" s="1"/>
    </row>
    <row r="413" spans="1:37" x14ac:dyDescent="0.2">
      <c r="A413"/>
      <c r="B413"/>
      <c r="C413"/>
      <c r="D413"/>
      <c r="E413"/>
      <c r="F413"/>
      <c r="G413"/>
      <c r="H413" s="87"/>
      <c r="I413" s="138"/>
      <c r="J413" s="138"/>
      <c r="K413" s="138"/>
      <c r="L413" s="87"/>
      <c r="M413" s="87"/>
      <c r="N413" s="87"/>
      <c r="O413" s="138"/>
      <c r="P413" s="87"/>
      <c r="Q413" s="87"/>
      <c r="R413" s="87"/>
      <c r="S413" s="82"/>
      <c r="T413" s="139"/>
      <c r="U413" s="82"/>
      <c r="V413" s="82"/>
      <c r="W413" s="82"/>
      <c r="X413" s="82"/>
      <c r="Y413" s="82"/>
      <c r="Z413" s="70"/>
      <c r="AA413" s="70"/>
      <c r="AB413" s="75"/>
      <c r="AC413" s="75"/>
      <c r="AD413" s="1"/>
      <c r="AE413" s="82"/>
      <c r="AF413" s="82"/>
      <c r="AG413" s="82"/>
      <c r="AH413" s="1"/>
      <c r="AI413" s="1"/>
      <c r="AJ413" s="1"/>
      <c r="AK413" s="1"/>
    </row>
    <row r="414" spans="1:37" x14ac:dyDescent="0.2">
      <c r="A414"/>
      <c r="B414"/>
      <c r="C414"/>
      <c r="D414"/>
      <c r="E414"/>
      <c r="F414"/>
      <c r="G414"/>
      <c r="H414" s="87"/>
      <c r="I414" s="138"/>
      <c r="J414" s="138"/>
      <c r="K414" s="138"/>
      <c r="L414" s="87"/>
      <c r="M414" s="87"/>
      <c r="N414" s="87"/>
      <c r="O414" s="138"/>
      <c r="P414" s="87"/>
      <c r="Q414" s="87"/>
      <c r="R414" s="87"/>
      <c r="S414" s="82"/>
      <c r="T414" s="139"/>
      <c r="U414" s="82"/>
      <c r="V414" s="82"/>
      <c r="W414" s="82"/>
      <c r="X414" s="82"/>
      <c r="Y414" s="82"/>
      <c r="Z414" s="70"/>
      <c r="AA414" s="70"/>
      <c r="AB414" s="75"/>
      <c r="AC414" s="75"/>
      <c r="AD414" s="1"/>
      <c r="AE414" s="82"/>
      <c r="AF414" s="82"/>
      <c r="AG414" s="82"/>
      <c r="AH414" s="1"/>
      <c r="AI414" s="1"/>
      <c r="AJ414" s="1"/>
      <c r="AK414" s="1"/>
    </row>
    <row r="415" spans="1:37" x14ac:dyDescent="0.2">
      <c r="A415"/>
      <c r="B415"/>
      <c r="C415"/>
      <c r="D415"/>
      <c r="E415"/>
      <c r="F415"/>
      <c r="G415"/>
      <c r="H415" s="87"/>
      <c r="I415" s="138"/>
      <c r="J415" s="138"/>
      <c r="K415" s="138"/>
      <c r="L415" s="87"/>
      <c r="M415" s="87"/>
      <c r="N415" s="87"/>
      <c r="O415" s="138"/>
      <c r="P415" s="87"/>
      <c r="Q415" s="87"/>
      <c r="R415" s="87"/>
      <c r="S415" s="82"/>
      <c r="T415" s="139"/>
      <c r="U415" s="82"/>
      <c r="V415" s="82"/>
      <c r="W415" s="82"/>
      <c r="X415" s="82"/>
      <c r="Y415" s="82"/>
      <c r="Z415" s="70"/>
      <c r="AA415" s="70"/>
      <c r="AB415" s="75"/>
      <c r="AC415" s="75"/>
      <c r="AD415" s="1"/>
      <c r="AE415" s="82"/>
      <c r="AF415" s="82"/>
      <c r="AG415" s="82"/>
      <c r="AH415" s="1"/>
      <c r="AI415" s="1"/>
      <c r="AJ415" s="1"/>
      <c r="AK415" s="1"/>
    </row>
    <row r="416" spans="1:37" x14ac:dyDescent="0.2">
      <c r="A416"/>
      <c r="B416"/>
      <c r="C416"/>
      <c r="D416"/>
      <c r="E416"/>
      <c r="F416"/>
      <c r="G416"/>
      <c r="H416" s="87"/>
      <c r="I416" s="138"/>
      <c r="J416" s="138"/>
      <c r="K416" s="138"/>
      <c r="L416" s="87"/>
      <c r="M416" s="87"/>
      <c r="N416" s="87"/>
      <c r="O416" s="138"/>
      <c r="P416" s="87"/>
      <c r="Q416" s="87"/>
      <c r="R416" s="87"/>
      <c r="S416" s="82"/>
      <c r="T416" s="139"/>
      <c r="U416" s="82"/>
      <c r="V416" s="82"/>
      <c r="W416" s="82"/>
      <c r="X416" s="82"/>
      <c r="Y416" s="82"/>
      <c r="Z416" s="70"/>
      <c r="AA416" s="70"/>
      <c r="AB416" s="75"/>
      <c r="AC416" s="75"/>
      <c r="AD416" s="1"/>
      <c r="AE416" s="82"/>
      <c r="AF416" s="82"/>
      <c r="AG416" s="82"/>
      <c r="AH416" s="1"/>
      <c r="AI416" s="1"/>
      <c r="AJ416" s="1"/>
      <c r="AK416" s="1"/>
    </row>
    <row r="417" spans="1:37" x14ac:dyDescent="0.2">
      <c r="A417"/>
      <c r="B417"/>
      <c r="C417"/>
      <c r="D417"/>
      <c r="E417"/>
      <c r="F417"/>
      <c r="G417"/>
      <c r="H417" s="87"/>
      <c r="I417" s="138"/>
      <c r="J417" s="138"/>
      <c r="K417" s="138"/>
      <c r="L417" s="87"/>
      <c r="M417" s="87"/>
      <c r="N417" s="87"/>
      <c r="O417" s="138"/>
      <c r="P417" s="87"/>
      <c r="Q417" s="87"/>
      <c r="R417" s="87"/>
      <c r="S417" s="82"/>
      <c r="T417" s="139"/>
      <c r="U417" s="82"/>
      <c r="V417" s="82"/>
      <c r="W417" s="82"/>
      <c r="X417" s="82"/>
      <c r="Y417" s="82"/>
      <c r="Z417" s="70"/>
      <c r="AA417" s="70"/>
      <c r="AB417" s="75"/>
      <c r="AC417" s="75"/>
      <c r="AD417" s="1"/>
      <c r="AE417" s="82"/>
      <c r="AF417" s="82"/>
      <c r="AG417" s="82"/>
      <c r="AH417" s="1"/>
      <c r="AI417" s="1"/>
      <c r="AJ417" s="1"/>
      <c r="AK417" s="1"/>
    </row>
    <row r="418" spans="1:37" x14ac:dyDescent="0.2">
      <c r="A418"/>
      <c r="B418"/>
      <c r="C418"/>
      <c r="D418"/>
      <c r="E418"/>
      <c r="F418"/>
      <c r="G418"/>
      <c r="H418" s="87"/>
      <c r="I418" s="138"/>
      <c r="J418" s="138"/>
      <c r="K418" s="138"/>
      <c r="L418" s="87"/>
      <c r="M418" s="87"/>
      <c r="N418" s="87"/>
      <c r="O418" s="138"/>
      <c r="P418" s="87"/>
      <c r="Q418" s="87"/>
      <c r="R418" s="87"/>
      <c r="S418" s="82"/>
      <c r="T418" s="139"/>
      <c r="U418" s="82"/>
      <c r="V418" s="82"/>
      <c r="W418" s="82"/>
      <c r="X418" s="82"/>
      <c r="Y418" s="82"/>
      <c r="Z418" s="70"/>
      <c r="AA418" s="70"/>
      <c r="AB418" s="75"/>
      <c r="AC418" s="75"/>
      <c r="AD418" s="1"/>
      <c r="AE418" s="82"/>
      <c r="AF418" s="82"/>
      <c r="AG418" s="82"/>
      <c r="AH418" s="1"/>
      <c r="AI418" s="1"/>
      <c r="AJ418" s="1"/>
      <c r="AK418" s="1"/>
    </row>
    <row r="419" spans="1:37" x14ac:dyDescent="0.2">
      <c r="A419"/>
      <c r="B419"/>
      <c r="C419"/>
      <c r="D419"/>
      <c r="E419"/>
      <c r="F419"/>
      <c r="G419"/>
      <c r="H419" s="87"/>
      <c r="I419" s="138"/>
      <c r="J419" s="138"/>
      <c r="K419" s="138"/>
      <c r="L419" s="87"/>
      <c r="M419" s="87"/>
      <c r="N419" s="87"/>
      <c r="O419" s="138"/>
      <c r="P419" s="87"/>
      <c r="Q419" s="87"/>
      <c r="R419" s="87"/>
      <c r="S419" s="82"/>
      <c r="T419" s="139"/>
      <c r="U419" s="82"/>
      <c r="V419" s="82"/>
      <c r="W419" s="82"/>
      <c r="X419" s="82"/>
      <c r="Y419" s="82"/>
      <c r="Z419" s="70"/>
      <c r="AA419" s="70"/>
      <c r="AB419" s="75"/>
      <c r="AC419" s="75"/>
      <c r="AD419" s="1"/>
      <c r="AE419" s="82"/>
      <c r="AF419" s="82"/>
      <c r="AG419" s="82"/>
      <c r="AH419" s="1"/>
      <c r="AI419" s="1"/>
      <c r="AJ419" s="1"/>
      <c r="AK419" s="1"/>
    </row>
    <row r="420" spans="1:37" x14ac:dyDescent="0.2">
      <c r="A420"/>
      <c r="B420"/>
      <c r="C420"/>
      <c r="D420"/>
      <c r="E420"/>
      <c r="F420"/>
      <c r="G420"/>
      <c r="H420" s="87"/>
      <c r="I420" s="138"/>
      <c r="J420" s="138"/>
      <c r="K420" s="138"/>
      <c r="L420" s="87"/>
      <c r="M420" s="87"/>
      <c r="N420" s="87"/>
      <c r="O420" s="138"/>
      <c r="P420" s="87"/>
      <c r="Q420" s="87"/>
      <c r="R420" s="87"/>
      <c r="S420" s="82"/>
      <c r="T420" s="139"/>
      <c r="U420" s="82"/>
      <c r="V420" s="82"/>
      <c r="W420" s="82"/>
      <c r="X420" s="82"/>
      <c r="Y420" s="82"/>
      <c r="Z420" s="70"/>
      <c r="AA420" s="70"/>
      <c r="AB420" s="75"/>
      <c r="AC420" s="75"/>
      <c r="AD420" s="1"/>
      <c r="AE420" s="82"/>
      <c r="AF420" s="82"/>
      <c r="AG420" s="82"/>
      <c r="AH420" s="1"/>
      <c r="AI420" s="1"/>
      <c r="AJ420" s="1"/>
      <c r="AK420" s="1"/>
    </row>
    <row r="421" spans="1:37" x14ac:dyDescent="0.2">
      <c r="A421"/>
      <c r="B421"/>
      <c r="C421"/>
      <c r="D421"/>
      <c r="E421"/>
      <c r="F421"/>
      <c r="G421"/>
      <c r="H421" s="87"/>
      <c r="I421" s="138"/>
      <c r="J421" s="138"/>
      <c r="K421" s="138"/>
      <c r="L421" s="87"/>
      <c r="M421" s="87"/>
      <c r="N421" s="87"/>
      <c r="O421" s="138"/>
      <c r="P421" s="87"/>
      <c r="Q421" s="87"/>
      <c r="R421" s="87"/>
      <c r="S421" s="82"/>
      <c r="T421" s="139"/>
      <c r="U421" s="82"/>
      <c r="V421" s="82"/>
      <c r="W421" s="82"/>
      <c r="X421" s="82"/>
      <c r="Y421" s="82"/>
      <c r="Z421" s="70"/>
      <c r="AA421" s="70"/>
      <c r="AB421" s="75"/>
      <c r="AC421" s="75"/>
      <c r="AD421" s="1"/>
      <c r="AE421" s="82"/>
      <c r="AF421" s="82"/>
      <c r="AG421" s="82"/>
      <c r="AH421" s="1"/>
      <c r="AI421" s="1"/>
      <c r="AJ421" s="1"/>
      <c r="AK421" s="1"/>
    </row>
    <row r="422" spans="1:37" x14ac:dyDescent="0.2">
      <c r="A422"/>
      <c r="B422"/>
      <c r="C422"/>
      <c r="D422"/>
      <c r="E422"/>
      <c r="F422"/>
      <c r="G422"/>
      <c r="H422" s="87"/>
      <c r="I422" s="138"/>
      <c r="J422" s="138"/>
      <c r="K422" s="138"/>
      <c r="L422" s="87"/>
      <c r="M422" s="87"/>
      <c r="N422" s="87"/>
      <c r="O422" s="138"/>
      <c r="P422" s="87"/>
      <c r="Q422" s="87"/>
      <c r="R422" s="87"/>
      <c r="S422" s="82"/>
      <c r="T422" s="139"/>
      <c r="U422" s="82"/>
      <c r="V422" s="82"/>
      <c r="W422" s="82"/>
      <c r="X422" s="82"/>
      <c r="Y422" s="82"/>
      <c r="Z422" s="70"/>
      <c r="AA422" s="70"/>
      <c r="AB422" s="75"/>
      <c r="AC422" s="75"/>
      <c r="AD422" s="1"/>
      <c r="AE422" s="82"/>
      <c r="AF422" s="82"/>
      <c r="AG422" s="82"/>
      <c r="AH422" s="1"/>
      <c r="AI422" s="1"/>
      <c r="AJ422" s="1"/>
      <c r="AK422" s="1"/>
    </row>
    <row r="423" spans="1:37" x14ac:dyDescent="0.2">
      <c r="A423"/>
      <c r="B423"/>
      <c r="C423"/>
      <c r="D423"/>
      <c r="E423"/>
      <c r="F423"/>
      <c r="G423"/>
      <c r="H423" s="87"/>
      <c r="I423" s="138"/>
      <c r="J423" s="138"/>
      <c r="K423" s="138"/>
      <c r="L423" s="87"/>
      <c r="M423" s="87"/>
      <c r="N423" s="87"/>
      <c r="O423" s="138"/>
      <c r="P423" s="87"/>
      <c r="Q423" s="87"/>
      <c r="R423" s="87"/>
      <c r="S423" s="82"/>
      <c r="T423" s="139"/>
      <c r="U423" s="82"/>
      <c r="V423" s="82"/>
      <c r="W423" s="82"/>
      <c r="X423" s="82"/>
      <c r="Y423" s="82"/>
      <c r="Z423" s="70"/>
      <c r="AA423" s="70"/>
      <c r="AB423" s="75"/>
      <c r="AC423" s="75"/>
      <c r="AD423" s="1"/>
      <c r="AE423" s="82"/>
      <c r="AF423" s="82"/>
      <c r="AG423" s="82"/>
      <c r="AH423" s="1"/>
      <c r="AI423" s="1"/>
      <c r="AJ423" s="1"/>
      <c r="AK423" s="1"/>
    </row>
    <row r="424" spans="1:37" x14ac:dyDescent="0.2">
      <c r="A424"/>
      <c r="B424"/>
      <c r="C424"/>
      <c r="D424"/>
      <c r="E424"/>
      <c r="F424"/>
      <c r="G424"/>
      <c r="H424" s="87"/>
      <c r="I424" s="138"/>
      <c r="J424" s="138"/>
      <c r="K424" s="138"/>
      <c r="L424" s="87"/>
      <c r="M424" s="87"/>
      <c r="N424" s="87"/>
      <c r="O424" s="138"/>
      <c r="P424" s="87"/>
      <c r="Q424" s="87"/>
      <c r="R424" s="87"/>
      <c r="S424" s="82"/>
      <c r="T424" s="139"/>
      <c r="U424" s="82"/>
      <c r="V424" s="82"/>
      <c r="W424" s="82"/>
      <c r="X424" s="82"/>
      <c r="Y424" s="82"/>
      <c r="Z424" s="70"/>
      <c r="AA424" s="70"/>
      <c r="AB424" s="75"/>
      <c r="AC424" s="75"/>
      <c r="AD424" s="1"/>
      <c r="AE424" s="82"/>
      <c r="AF424" s="82"/>
      <c r="AG424" s="82"/>
      <c r="AH424" s="1"/>
      <c r="AI424" s="1"/>
      <c r="AJ424" s="1"/>
      <c r="AK424" s="1"/>
    </row>
    <row r="425" spans="1:37" x14ac:dyDescent="0.2">
      <c r="A425"/>
      <c r="B425"/>
      <c r="C425"/>
      <c r="D425"/>
      <c r="E425"/>
      <c r="F425"/>
      <c r="G425"/>
      <c r="H425" s="87"/>
      <c r="I425" s="138"/>
      <c r="J425" s="138"/>
      <c r="K425" s="138"/>
      <c r="L425" s="87"/>
      <c r="M425" s="87"/>
      <c r="N425" s="87"/>
      <c r="O425" s="138"/>
      <c r="P425" s="87"/>
      <c r="Q425" s="87"/>
      <c r="R425" s="87"/>
      <c r="S425" s="82"/>
      <c r="T425" s="139"/>
      <c r="U425" s="82"/>
      <c r="V425" s="82"/>
      <c r="W425" s="82"/>
      <c r="X425" s="82"/>
      <c r="Y425" s="82"/>
      <c r="Z425" s="70"/>
      <c r="AA425" s="70"/>
      <c r="AB425" s="75"/>
      <c r="AC425" s="75"/>
      <c r="AD425" s="1"/>
      <c r="AE425" s="82"/>
      <c r="AF425" s="82"/>
      <c r="AG425" s="82"/>
      <c r="AH425" s="1"/>
      <c r="AI425" s="1"/>
      <c r="AJ425" s="1"/>
      <c r="AK425" s="1"/>
    </row>
    <row r="426" spans="1:37" x14ac:dyDescent="0.2">
      <c r="A426"/>
      <c r="B426"/>
      <c r="C426"/>
      <c r="D426"/>
      <c r="E426"/>
      <c r="F426"/>
      <c r="G426"/>
      <c r="H426" s="87"/>
      <c r="I426" s="138"/>
      <c r="J426" s="138"/>
      <c r="K426" s="138"/>
      <c r="L426" s="87"/>
      <c r="M426" s="87"/>
      <c r="N426" s="87"/>
      <c r="O426" s="138"/>
      <c r="P426" s="87"/>
      <c r="Q426" s="87"/>
      <c r="R426" s="87"/>
      <c r="S426" s="82"/>
      <c r="T426" s="139"/>
      <c r="U426" s="82"/>
      <c r="V426" s="82"/>
      <c r="W426" s="82"/>
      <c r="X426" s="82"/>
      <c r="Y426" s="82"/>
      <c r="Z426" s="70"/>
      <c r="AA426" s="70"/>
      <c r="AB426" s="75"/>
      <c r="AC426" s="75"/>
      <c r="AD426" s="1"/>
      <c r="AE426" s="82"/>
      <c r="AF426" s="82"/>
      <c r="AG426" s="82"/>
      <c r="AH426" s="1"/>
      <c r="AI426" s="1"/>
      <c r="AJ426" s="1"/>
      <c r="AK426" s="1"/>
    </row>
    <row r="427" spans="1:37" x14ac:dyDescent="0.2">
      <c r="A427"/>
      <c r="B427"/>
      <c r="C427"/>
      <c r="D427"/>
      <c r="E427"/>
      <c r="F427"/>
      <c r="G427"/>
      <c r="H427" s="87"/>
      <c r="I427" s="138"/>
      <c r="J427" s="138"/>
      <c r="K427" s="138"/>
      <c r="L427" s="87"/>
      <c r="M427" s="87"/>
      <c r="N427" s="87"/>
      <c r="O427" s="138"/>
      <c r="P427" s="87"/>
      <c r="Q427" s="87"/>
      <c r="R427" s="87"/>
      <c r="S427" s="82"/>
      <c r="T427" s="139"/>
      <c r="U427" s="82"/>
      <c r="V427" s="82"/>
      <c r="W427" s="82"/>
      <c r="X427" s="82"/>
      <c r="Y427" s="82"/>
      <c r="Z427" s="70"/>
      <c r="AA427" s="70"/>
      <c r="AB427" s="75"/>
      <c r="AC427" s="75"/>
      <c r="AD427" s="1"/>
      <c r="AE427" s="82"/>
      <c r="AF427" s="82"/>
      <c r="AG427" s="82"/>
      <c r="AH427" s="1"/>
      <c r="AI427" s="1"/>
      <c r="AJ427" s="1"/>
      <c r="AK427" s="1"/>
    </row>
    <row r="428" spans="1:37" x14ac:dyDescent="0.2">
      <c r="A428"/>
      <c r="B428"/>
      <c r="C428"/>
      <c r="D428"/>
      <c r="E428"/>
      <c r="F428"/>
      <c r="G428"/>
      <c r="H428" s="87"/>
      <c r="I428" s="138"/>
      <c r="J428" s="138"/>
      <c r="K428" s="138"/>
      <c r="L428" s="87"/>
      <c r="M428" s="87"/>
      <c r="N428" s="87"/>
      <c r="O428" s="138"/>
      <c r="P428" s="87"/>
      <c r="Q428" s="87"/>
      <c r="R428" s="87"/>
      <c r="S428" s="82"/>
      <c r="T428" s="139"/>
      <c r="U428" s="82"/>
      <c r="V428" s="82"/>
      <c r="W428" s="82"/>
      <c r="X428" s="82"/>
      <c r="Y428" s="82"/>
      <c r="Z428" s="70"/>
      <c r="AA428" s="70"/>
      <c r="AB428" s="75"/>
      <c r="AC428" s="75"/>
      <c r="AD428" s="1"/>
      <c r="AE428" s="82"/>
      <c r="AF428" s="82"/>
      <c r="AG428" s="82"/>
      <c r="AH428" s="1"/>
      <c r="AI428" s="1"/>
      <c r="AJ428" s="1"/>
      <c r="AK428" s="1"/>
    </row>
    <row r="429" spans="1:37" x14ac:dyDescent="0.2">
      <c r="A429"/>
      <c r="B429"/>
      <c r="C429"/>
      <c r="D429"/>
      <c r="E429"/>
      <c r="F429"/>
      <c r="G429"/>
      <c r="H429" s="87"/>
      <c r="I429" s="138"/>
      <c r="J429" s="138"/>
      <c r="K429" s="138"/>
      <c r="L429" s="87"/>
      <c r="M429" s="87"/>
      <c r="N429" s="87"/>
      <c r="O429" s="138"/>
      <c r="P429" s="87"/>
      <c r="Q429" s="87"/>
      <c r="R429" s="87"/>
      <c r="S429" s="82"/>
      <c r="T429" s="139"/>
      <c r="U429" s="82"/>
      <c r="V429" s="82"/>
      <c r="W429" s="82"/>
      <c r="X429" s="82"/>
      <c r="Y429" s="82"/>
      <c r="Z429" s="70"/>
      <c r="AA429" s="70"/>
      <c r="AB429" s="75"/>
      <c r="AC429" s="75"/>
      <c r="AD429" s="1"/>
      <c r="AE429" s="82"/>
      <c r="AF429" s="82"/>
      <c r="AG429" s="82"/>
      <c r="AH429" s="1"/>
      <c r="AI429" s="1"/>
      <c r="AJ429" s="1"/>
      <c r="AK429" s="1"/>
    </row>
    <row r="430" spans="1:37" x14ac:dyDescent="0.2">
      <c r="A430"/>
      <c r="B430"/>
      <c r="C430"/>
      <c r="D430"/>
      <c r="E430"/>
      <c r="F430"/>
      <c r="G430"/>
      <c r="H430" s="87"/>
      <c r="I430" s="138"/>
      <c r="J430" s="138"/>
      <c r="K430" s="138"/>
      <c r="L430" s="87"/>
      <c r="M430" s="87"/>
      <c r="N430" s="87"/>
      <c r="O430" s="138"/>
      <c r="P430" s="87"/>
      <c r="Q430" s="87"/>
      <c r="R430" s="87"/>
      <c r="S430" s="82"/>
      <c r="T430" s="139"/>
      <c r="U430" s="82"/>
      <c r="V430" s="82"/>
      <c r="W430" s="82"/>
      <c r="X430" s="82"/>
      <c r="Y430" s="82"/>
      <c r="Z430" s="70"/>
      <c r="AA430" s="70"/>
      <c r="AB430" s="75"/>
      <c r="AC430" s="75"/>
      <c r="AD430" s="1"/>
      <c r="AE430" s="82"/>
      <c r="AF430" s="82"/>
      <c r="AG430" s="82"/>
      <c r="AH430" s="1"/>
      <c r="AI430" s="1"/>
      <c r="AJ430" s="1"/>
      <c r="AK430" s="1"/>
    </row>
    <row r="431" spans="1:37" x14ac:dyDescent="0.2">
      <c r="A431"/>
      <c r="B431"/>
      <c r="C431"/>
      <c r="D431"/>
      <c r="E431"/>
      <c r="F431"/>
      <c r="G431"/>
      <c r="H431" s="87"/>
      <c r="I431" s="138"/>
      <c r="J431" s="138"/>
      <c r="K431" s="138"/>
      <c r="L431" s="87"/>
      <c r="M431" s="87"/>
      <c r="N431" s="87"/>
      <c r="O431" s="138"/>
      <c r="P431" s="87"/>
      <c r="Q431" s="87"/>
      <c r="R431" s="87"/>
      <c r="S431" s="82"/>
      <c r="T431" s="139"/>
      <c r="U431" s="82"/>
      <c r="V431" s="82"/>
      <c r="W431" s="82"/>
      <c r="X431" s="82"/>
      <c r="Y431" s="82"/>
      <c r="Z431" s="70"/>
      <c r="AA431" s="70"/>
      <c r="AB431" s="75"/>
      <c r="AC431" s="75"/>
      <c r="AD431" s="1"/>
      <c r="AE431" s="82"/>
      <c r="AF431" s="82"/>
      <c r="AG431" s="82"/>
      <c r="AH431" s="1"/>
      <c r="AI431" s="1"/>
      <c r="AJ431" s="1"/>
      <c r="AK431" s="1"/>
    </row>
    <row r="432" spans="1:37" x14ac:dyDescent="0.2">
      <c r="A432"/>
      <c r="B432"/>
      <c r="C432"/>
      <c r="D432"/>
      <c r="E432"/>
      <c r="F432"/>
      <c r="G432"/>
      <c r="H432" s="87"/>
      <c r="I432" s="138"/>
      <c r="J432" s="138"/>
      <c r="K432" s="138"/>
      <c r="L432" s="87"/>
      <c r="M432" s="87"/>
      <c r="N432" s="87"/>
      <c r="O432" s="138"/>
      <c r="P432" s="87"/>
      <c r="Q432" s="87"/>
      <c r="R432" s="87"/>
      <c r="S432" s="82"/>
      <c r="T432" s="139"/>
      <c r="U432" s="82"/>
      <c r="V432" s="82"/>
      <c r="W432" s="82"/>
      <c r="X432" s="82"/>
      <c r="Y432" s="82"/>
      <c r="Z432" s="70"/>
      <c r="AA432" s="70"/>
      <c r="AB432" s="75"/>
      <c r="AC432" s="75"/>
      <c r="AD432" s="1"/>
      <c r="AE432" s="82"/>
      <c r="AF432" s="82"/>
      <c r="AG432" s="82"/>
      <c r="AH432" s="1"/>
      <c r="AI432" s="1"/>
      <c r="AJ432" s="1"/>
      <c r="AK432" s="1"/>
    </row>
    <row r="433" spans="1:37" x14ac:dyDescent="0.2">
      <c r="A433"/>
      <c r="B433"/>
      <c r="C433"/>
      <c r="D433"/>
      <c r="E433"/>
      <c r="F433"/>
      <c r="G433"/>
      <c r="H433" s="87"/>
      <c r="I433" s="138"/>
      <c r="J433" s="138"/>
      <c r="K433" s="138"/>
      <c r="L433" s="87"/>
      <c r="M433" s="87"/>
      <c r="N433" s="87"/>
      <c r="O433" s="138"/>
      <c r="P433" s="87"/>
      <c r="Q433" s="87"/>
      <c r="R433" s="87"/>
      <c r="S433" s="82"/>
      <c r="T433" s="139"/>
      <c r="U433" s="82"/>
      <c r="V433" s="82"/>
      <c r="W433" s="82"/>
      <c r="X433" s="82"/>
      <c r="Y433" s="82"/>
      <c r="Z433" s="70"/>
      <c r="AA433" s="70"/>
      <c r="AB433" s="75"/>
      <c r="AC433" s="75"/>
      <c r="AD433" s="1"/>
      <c r="AE433" s="82"/>
      <c r="AF433" s="82"/>
      <c r="AG433" s="82"/>
      <c r="AH433" s="1"/>
      <c r="AI433" s="1"/>
      <c r="AJ433" s="1"/>
      <c r="AK433" s="1"/>
    </row>
    <row r="434" spans="1:37" x14ac:dyDescent="0.2">
      <c r="A434"/>
      <c r="B434"/>
      <c r="C434"/>
      <c r="D434"/>
      <c r="E434"/>
      <c r="F434"/>
      <c r="G434"/>
      <c r="H434" s="87"/>
      <c r="I434" s="138"/>
      <c r="J434" s="138"/>
      <c r="K434" s="138"/>
      <c r="L434" s="87"/>
      <c r="M434" s="87"/>
      <c r="N434" s="87"/>
      <c r="O434" s="138"/>
      <c r="P434" s="87"/>
      <c r="Q434" s="87"/>
      <c r="R434" s="87"/>
      <c r="S434" s="82"/>
      <c r="T434" s="139"/>
      <c r="U434" s="82"/>
      <c r="V434" s="82"/>
      <c r="W434" s="82"/>
      <c r="X434" s="82"/>
      <c r="Y434" s="82"/>
      <c r="Z434" s="70"/>
      <c r="AA434" s="70"/>
      <c r="AB434" s="75"/>
      <c r="AC434" s="75"/>
      <c r="AD434" s="1"/>
      <c r="AE434" s="82"/>
      <c r="AF434" s="82"/>
      <c r="AG434" s="82"/>
      <c r="AH434" s="1"/>
      <c r="AI434" s="1"/>
      <c r="AJ434" s="1"/>
      <c r="AK434" s="1"/>
    </row>
    <row r="435" spans="1:37" x14ac:dyDescent="0.2">
      <c r="A435"/>
      <c r="B435"/>
      <c r="C435"/>
      <c r="D435"/>
      <c r="E435"/>
      <c r="F435"/>
      <c r="G435"/>
      <c r="H435" s="87"/>
      <c r="I435" s="138"/>
      <c r="J435" s="138"/>
      <c r="K435" s="138"/>
      <c r="L435" s="87"/>
      <c r="M435" s="87"/>
      <c r="N435" s="87"/>
      <c r="O435" s="138"/>
      <c r="P435" s="87"/>
      <c r="Q435" s="87"/>
      <c r="R435" s="87"/>
      <c r="S435" s="82"/>
      <c r="T435" s="139"/>
      <c r="U435" s="82"/>
      <c r="V435" s="82"/>
      <c r="W435" s="82"/>
      <c r="X435" s="82"/>
      <c r="Y435" s="82"/>
      <c r="Z435" s="70"/>
      <c r="AA435" s="70"/>
      <c r="AB435" s="75"/>
      <c r="AC435" s="75"/>
      <c r="AD435" s="1"/>
      <c r="AE435" s="82"/>
      <c r="AF435" s="82"/>
      <c r="AG435" s="82"/>
      <c r="AH435" s="1"/>
      <c r="AI435" s="1"/>
      <c r="AJ435" s="1"/>
      <c r="AK435" s="1"/>
    </row>
    <row r="436" spans="1:37" x14ac:dyDescent="0.2">
      <c r="A436"/>
      <c r="B436"/>
      <c r="C436"/>
      <c r="D436"/>
      <c r="E436"/>
      <c r="F436"/>
      <c r="G436"/>
      <c r="H436" s="87"/>
      <c r="I436" s="138"/>
      <c r="J436" s="138"/>
      <c r="K436" s="138"/>
      <c r="L436" s="87"/>
      <c r="M436" s="87"/>
      <c r="N436" s="87"/>
      <c r="O436" s="138"/>
      <c r="P436" s="87"/>
      <c r="Q436" s="87"/>
      <c r="R436" s="87"/>
      <c r="S436" s="82"/>
      <c r="T436" s="139"/>
      <c r="U436" s="82"/>
      <c r="V436" s="82"/>
      <c r="W436" s="82"/>
      <c r="X436" s="82"/>
      <c r="Y436" s="82"/>
      <c r="Z436" s="70"/>
      <c r="AA436" s="70"/>
      <c r="AB436" s="75"/>
      <c r="AC436" s="75"/>
      <c r="AD436" s="1"/>
      <c r="AE436" s="82"/>
      <c r="AF436" s="82"/>
      <c r="AG436" s="82"/>
      <c r="AH436" s="1"/>
      <c r="AI436" s="1"/>
      <c r="AJ436" s="1"/>
      <c r="AK436" s="1"/>
    </row>
    <row r="437" spans="1:37" x14ac:dyDescent="0.2">
      <c r="A437"/>
      <c r="B437"/>
      <c r="C437"/>
      <c r="D437"/>
      <c r="E437"/>
      <c r="F437"/>
      <c r="G437"/>
      <c r="H437" s="87"/>
      <c r="I437" s="138"/>
      <c r="J437" s="138"/>
      <c r="K437" s="138"/>
      <c r="L437" s="87"/>
      <c r="M437" s="87"/>
      <c r="N437" s="87"/>
      <c r="O437" s="138"/>
      <c r="P437" s="87"/>
      <c r="Q437" s="87"/>
      <c r="R437" s="87"/>
      <c r="S437" s="82"/>
      <c r="T437" s="139"/>
      <c r="U437" s="82"/>
      <c r="V437" s="82"/>
      <c r="W437" s="82"/>
      <c r="X437" s="82"/>
      <c r="Y437" s="82"/>
      <c r="Z437" s="70"/>
      <c r="AA437" s="70"/>
      <c r="AB437" s="75"/>
      <c r="AC437" s="75"/>
      <c r="AD437" s="1"/>
      <c r="AE437" s="82"/>
      <c r="AF437" s="82"/>
      <c r="AG437" s="82"/>
      <c r="AH437" s="1"/>
      <c r="AI437" s="1"/>
      <c r="AJ437" s="1"/>
      <c r="AK437" s="1"/>
    </row>
    <row r="438" spans="1:37" x14ac:dyDescent="0.2">
      <c r="A438"/>
      <c r="B438"/>
      <c r="C438"/>
      <c r="D438"/>
      <c r="E438"/>
      <c r="F438"/>
      <c r="G438"/>
      <c r="H438" s="87"/>
      <c r="I438" s="138"/>
      <c r="J438" s="138"/>
      <c r="K438" s="138"/>
      <c r="L438" s="87"/>
      <c r="M438" s="87"/>
      <c r="N438" s="87"/>
      <c r="O438" s="138"/>
      <c r="P438" s="87"/>
      <c r="Q438" s="87"/>
      <c r="R438" s="87"/>
      <c r="S438" s="82"/>
      <c r="T438" s="139"/>
      <c r="U438" s="82"/>
      <c r="V438" s="82"/>
      <c r="W438" s="82"/>
      <c r="X438" s="82"/>
      <c r="Y438" s="82"/>
      <c r="Z438" s="70"/>
      <c r="AA438" s="70"/>
      <c r="AB438" s="75"/>
      <c r="AC438" s="75"/>
      <c r="AD438" s="1"/>
      <c r="AE438" s="82"/>
      <c r="AF438" s="82"/>
      <c r="AG438" s="82"/>
      <c r="AH438" s="1"/>
      <c r="AI438" s="1"/>
      <c r="AJ438" s="1"/>
      <c r="AK438" s="1"/>
    </row>
    <row r="439" spans="1:37" x14ac:dyDescent="0.2">
      <c r="A439"/>
      <c r="B439"/>
      <c r="C439"/>
      <c r="D439"/>
      <c r="E439"/>
      <c r="F439"/>
      <c r="G439"/>
      <c r="H439" s="82"/>
      <c r="I439" s="139"/>
      <c r="J439" s="139"/>
      <c r="K439" s="139"/>
      <c r="L439" s="82"/>
      <c r="M439" s="82"/>
      <c r="N439" s="82"/>
      <c r="O439" s="139"/>
      <c r="P439" s="82"/>
      <c r="Q439" s="82"/>
      <c r="R439" s="82"/>
      <c r="S439" s="82"/>
      <c r="T439" s="139"/>
      <c r="U439" s="82"/>
      <c r="V439" s="82"/>
      <c r="W439" s="82"/>
      <c r="X439" s="82"/>
      <c r="Y439" s="82"/>
      <c r="Z439" s="70"/>
      <c r="AA439" s="70"/>
      <c r="AB439" s="75"/>
      <c r="AC439" s="75"/>
      <c r="AD439" s="1"/>
      <c r="AE439" s="82"/>
      <c r="AF439" s="82"/>
      <c r="AG439" s="82"/>
      <c r="AH439" s="1"/>
      <c r="AI439" s="1"/>
      <c r="AJ439" s="1"/>
      <c r="AK439" s="1"/>
    </row>
    <row r="440" spans="1:37" x14ac:dyDescent="0.2">
      <c r="A440"/>
      <c r="B440"/>
      <c r="C440"/>
      <c r="D440"/>
      <c r="E440"/>
      <c r="F440"/>
      <c r="G440"/>
      <c r="H440" s="82"/>
      <c r="I440" s="139"/>
      <c r="J440" s="139"/>
      <c r="K440" s="139"/>
      <c r="L440" s="82"/>
      <c r="M440" s="82"/>
      <c r="N440" s="82"/>
      <c r="O440" s="139"/>
      <c r="P440" s="82"/>
      <c r="Q440" s="82"/>
      <c r="R440" s="82"/>
      <c r="S440" s="82"/>
      <c r="T440" s="139"/>
      <c r="U440" s="82"/>
      <c r="V440" s="82"/>
      <c r="W440" s="82"/>
      <c r="X440" s="82"/>
      <c r="Y440" s="82"/>
      <c r="Z440" s="70"/>
      <c r="AA440" s="70"/>
      <c r="AB440" s="75"/>
      <c r="AC440" s="75"/>
      <c r="AD440" s="1"/>
      <c r="AE440" s="82"/>
      <c r="AF440" s="82"/>
      <c r="AG440" s="82"/>
      <c r="AH440" s="1"/>
      <c r="AI440" s="1"/>
      <c r="AJ440" s="1"/>
      <c r="AK440" s="1"/>
    </row>
    <row r="441" spans="1:37" x14ac:dyDescent="0.2">
      <c r="A441"/>
      <c r="B441"/>
      <c r="C441"/>
      <c r="D441"/>
      <c r="E441"/>
      <c r="F441"/>
      <c r="G441"/>
      <c r="H441" s="82"/>
      <c r="I441" s="139"/>
      <c r="J441" s="139"/>
      <c r="K441" s="139"/>
      <c r="L441" s="82"/>
      <c r="M441" s="82"/>
      <c r="N441" s="82"/>
      <c r="O441" s="139"/>
      <c r="P441" s="82"/>
      <c r="Q441" s="82"/>
      <c r="R441" s="82"/>
      <c r="S441" s="82"/>
      <c r="T441" s="139"/>
      <c r="U441" s="82"/>
      <c r="V441" s="82"/>
      <c r="W441" s="82"/>
      <c r="X441" s="82"/>
      <c r="Y441" s="82"/>
      <c r="Z441" s="70"/>
      <c r="AA441" s="70"/>
      <c r="AB441" s="75"/>
      <c r="AC441" s="75"/>
      <c r="AD441" s="1"/>
      <c r="AE441" s="82"/>
      <c r="AF441" s="82"/>
      <c r="AG441" s="82"/>
      <c r="AH441" s="1"/>
      <c r="AI441" s="1"/>
      <c r="AJ441" s="1"/>
      <c r="AK441" s="1"/>
    </row>
    <row r="442" spans="1:37" x14ac:dyDescent="0.2">
      <c r="A442"/>
      <c r="B442"/>
      <c r="C442"/>
      <c r="D442"/>
      <c r="E442"/>
      <c r="F442"/>
      <c r="G442"/>
      <c r="H442" s="82"/>
      <c r="I442" s="139"/>
      <c r="J442" s="139"/>
      <c r="K442" s="139"/>
      <c r="L442" s="82"/>
      <c r="M442" s="82"/>
      <c r="N442" s="82"/>
      <c r="O442" s="139"/>
      <c r="P442" s="82"/>
      <c r="Q442" s="82"/>
      <c r="R442" s="82"/>
      <c r="S442" s="82"/>
      <c r="T442" s="139"/>
      <c r="U442" s="82"/>
      <c r="V442" s="82"/>
      <c r="W442" s="82"/>
      <c r="X442" s="82"/>
      <c r="Y442" s="82"/>
      <c r="Z442" s="70"/>
      <c r="AA442" s="70"/>
      <c r="AB442" s="75"/>
      <c r="AC442" s="75"/>
      <c r="AD442" s="1"/>
      <c r="AE442" s="82"/>
      <c r="AF442" s="82"/>
      <c r="AG442" s="82"/>
      <c r="AH442" s="1"/>
      <c r="AI442" s="1"/>
      <c r="AJ442" s="1"/>
      <c r="AK442" s="1"/>
    </row>
    <row r="443" spans="1:37" x14ac:dyDescent="0.2">
      <c r="A443"/>
      <c r="B443"/>
      <c r="C443"/>
      <c r="D443"/>
      <c r="E443"/>
      <c r="F443"/>
      <c r="G443"/>
      <c r="H443" s="82"/>
      <c r="I443" s="139"/>
      <c r="J443" s="139"/>
      <c r="K443" s="139"/>
      <c r="L443" s="82"/>
      <c r="M443" s="82"/>
      <c r="N443" s="82"/>
      <c r="O443" s="139"/>
      <c r="P443" s="82"/>
      <c r="Q443" s="82"/>
      <c r="R443" s="82"/>
      <c r="S443" s="82"/>
      <c r="T443" s="139"/>
      <c r="U443" s="82"/>
      <c r="V443" s="82"/>
      <c r="W443" s="82"/>
      <c r="X443" s="82"/>
      <c r="Y443" s="82"/>
      <c r="Z443" s="70"/>
      <c r="AA443" s="70"/>
      <c r="AB443" s="75"/>
      <c r="AC443" s="75"/>
      <c r="AD443" s="1"/>
      <c r="AE443" s="82"/>
      <c r="AF443" s="82"/>
      <c r="AG443" s="82"/>
      <c r="AH443" s="1"/>
      <c r="AI443" s="1"/>
      <c r="AJ443" s="1"/>
      <c r="AK443" s="1"/>
    </row>
    <row r="444" spans="1:37" x14ac:dyDescent="0.2">
      <c r="A444"/>
      <c r="B444"/>
      <c r="C444"/>
      <c r="D444"/>
      <c r="E444"/>
      <c r="F444"/>
      <c r="G444"/>
      <c r="H444" s="82"/>
      <c r="I444" s="139"/>
      <c r="J444" s="139"/>
      <c r="K444" s="139"/>
      <c r="L444" s="82"/>
      <c r="M444" s="82"/>
      <c r="N444" s="82"/>
      <c r="O444" s="139"/>
      <c r="P444" s="82"/>
      <c r="Q444" s="82"/>
      <c r="R444" s="82"/>
      <c r="S444" s="82"/>
      <c r="T444" s="139"/>
      <c r="U444" s="82"/>
      <c r="V444" s="82"/>
      <c r="W444" s="82"/>
      <c r="X444" s="82"/>
      <c r="Y444" s="82"/>
      <c r="Z444" s="70"/>
      <c r="AA444" s="70"/>
      <c r="AB444" s="75"/>
      <c r="AC444" s="75"/>
      <c r="AD444" s="1"/>
      <c r="AE444" s="82"/>
      <c r="AF444" s="82"/>
      <c r="AG444" s="82"/>
      <c r="AH444" s="1"/>
      <c r="AI444" s="1"/>
      <c r="AJ444" s="1"/>
      <c r="AK444" s="1"/>
    </row>
    <row r="445" spans="1:37" x14ac:dyDescent="0.2">
      <c r="A445"/>
      <c r="B445"/>
      <c r="C445"/>
      <c r="D445"/>
      <c r="E445"/>
      <c r="F445"/>
      <c r="G445"/>
      <c r="H445" s="82"/>
      <c r="I445" s="139"/>
      <c r="J445" s="139"/>
      <c r="K445" s="139"/>
      <c r="L445" s="82"/>
      <c r="M445" s="82"/>
      <c r="N445" s="82"/>
      <c r="O445" s="139"/>
      <c r="P445" s="82"/>
      <c r="Q445" s="82"/>
      <c r="R445" s="82"/>
      <c r="S445" s="82"/>
      <c r="T445" s="139"/>
      <c r="U445" s="82"/>
      <c r="V445" s="82"/>
      <c r="W445" s="82"/>
      <c r="X445" s="82"/>
      <c r="Y445" s="82"/>
      <c r="Z445" s="70"/>
      <c r="AA445" s="70"/>
      <c r="AB445" s="75"/>
      <c r="AC445" s="75"/>
      <c r="AD445" s="1"/>
      <c r="AE445" s="82"/>
      <c r="AF445" s="82"/>
      <c r="AG445" s="82"/>
      <c r="AH445" s="1"/>
      <c r="AI445" s="1"/>
      <c r="AJ445" s="1"/>
      <c r="AK445" s="1"/>
    </row>
    <row r="446" spans="1:37" x14ac:dyDescent="0.2">
      <c r="A446"/>
      <c r="B446"/>
      <c r="C446"/>
      <c r="D446"/>
      <c r="E446"/>
      <c r="F446"/>
      <c r="G446"/>
      <c r="H446" s="82"/>
      <c r="I446" s="139"/>
      <c r="J446" s="139"/>
      <c r="K446" s="139"/>
      <c r="L446" s="82"/>
      <c r="M446" s="82"/>
      <c r="N446" s="82"/>
      <c r="O446" s="139"/>
      <c r="P446" s="82"/>
      <c r="Q446" s="82"/>
      <c r="R446" s="82"/>
      <c r="S446" s="82"/>
      <c r="T446" s="139"/>
      <c r="U446" s="82"/>
      <c r="V446" s="82"/>
      <c r="W446" s="82"/>
      <c r="X446" s="82"/>
      <c r="Y446" s="82"/>
      <c r="Z446" s="70"/>
      <c r="AA446" s="70"/>
      <c r="AB446" s="75"/>
      <c r="AC446" s="75"/>
      <c r="AD446" s="1"/>
      <c r="AE446" s="82"/>
      <c r="AF446" s="82"/>
      <c r="AG446" s="82"/>
      <c r="AH446" s="1"/>
      <c r="AI446" s="1"/>
      <c r="AJ446" s="1"/>
      <c r="AK446" s="1"/>
    </row>
    <row r="447" spans="1:37" x14ac:dyDescent="0.2">
      <c r="A447"/>
      <c r="B447"/>
      <c r="C447"/>
      <c r="D447"/>
      <c r="E447"/>
      <c r="F447"/>
      <c r="G447"/>
      <c r="H447" s="82"/>
      <c r="I447" s="139"/>
      <c r="J447" s="139"/>
      <c r="K447" s="139"/>
      <c r="L447" s="82"/>
      <c r="M447" s="82"/>
      <c r="N447" s="82"/>
      <c r="O447" s="139"/>
      <c r="P447" s="82"/>
      <c r="Q447" s="82"/>
      <c r="R447" s="82"/>
      <c r="S447" s="82"/>
      <c r="T447" s="139"/>
      <c r="U447" s="82"/>
      <c r="V447" s="82"/>
      <c r="W447" s="82"/>
      <c r="X447" s="82"/>
      <c r="Y447" s="82"/>
      <c r="Z447" s="70"/>
      <c r="AA447" s="70"/>
      <c r="AB447" s="75"/>
      <c r="AC447" s="75"/>
      <c r="AD447" s="1"/>
      <c r="AE447" s="82"/>
      <c r="AF447" s="82"/>
      <c r="AG447" s="82"/>
      <c r="AH447" s="1"/>
      <c r="AI447" s="1"/>
      <c r="AJ447" s="1"/>
      <c r="AK447" s="1"/>
    </row>
    <row r="448" spans="1:37" x14ac:dyDescent="0.2">
      <c r="A448"/>
      <c r="B448"/>
      <c r="C448"/>
      <c r="D448"/>
      <c r="E448"/>
      <c r="F448"/>
      <c r="G448"/>
      <c r="H448" s="82"/>
      <c r="I448" s="139"/>
      <c r="J448" s="139"/>
      <c r="K448" s="139"/>
      <c r="L448" s="82"/>
      <c r="M448" s="82"/>
      <c r="N448" s="82"/>
      <c r="O448" s="139"/>
      <c r="P448" s="82"/>
      <c r="Q448" s="82"/>
      <c r="R448" s="82"/>
      <c r="S448" s="82"/>
      <c r="T448" s="139"/>
      <c r="U448" s="82"/>
      <c r="V448" s="82"/>
      <c r="W448" s="82"/>
      <c r="X448" s="82"/>
      <c r="Y448" s="82"/>
      <c r="Z448" s="70"/>
      <c r="AA448" s="70"/>
      <c r="AB448" s="75"/>
      <c r="AC448" s="75"/>
      <c r="AD448" s="1"/>
      <c r="AE448" s="82"/>
      <c r="AF448" s="82"/>
      <c r="AG448" s="82"/>
      <c r="AH448" s="1"/>
      <c r="AI448" s="1"/>
      <c r="AJ448" s="1"/>
      <c r="AK448" s="1"/>
    </row>
    <row r="449" spans="1:37" x14ac:dyDescent="0.2">
      <c r="A449"/>
      <c r="B449"/>
      <c r="C449"/>
      <c r="D449"/>
      <c r="E449"/>
      <c r="F449"/>
      <c r="G449"/>
      <c r="H449" s="82"/>
      <c r="I449" s="139"/>
      <c r="J449" s="139"/>
      <c r="K449" s="139"/>
      <c r="L449" s="82"/>
      <c r="M449" s="82"/>
      <c r="N449" s="82"/>
      <c r="O449" s="139"/>
      <c r="P449" s="82"/>
      <c r="Q449" s="82"/>
      <c r="R449" s="82"/>
      <c r="S449" s="82"/>
      <c r="T449" s="139"/>
      <c r="U449" s="82"/>
      <c r="V449" s="82"/>
      <c r="W449" s="82"/>
      <c r="X449" s="82"/>
      <c r="Y449" s="82"/>
      <c r="Z449" s="70"/>
      <c r="AA449" s="70"/>
      <c r="AB449" s="75"/>
      <c r="AC449" s="75"/>
      <c r="AD449" s="1"/>
      <c r="AE449" s="82"/>
      <c r="AF449" s="82"/>
      <c r="AG449" s="82"/>
      <c r="AH449" s="1"/>
      <c r="AI449" s="1"/>
      <c r="AJ449" s="1"/>
      <c r="AK449" s="1"/>
    </row>
    <row r="450" spans="1:37" x14ac:dyDescent="0.2">
      <c r="A450"/>
      <c r="B450"/>
      <c r="C450"/>
      <c r="D450"/>
      <c r="E450"/>
      <c r="F450"/>
      <c r="G450"/>
      <c r="H450" s="82"/>
      <c r="I450" s="139"/>
      <c r="J450" s="139"/>
      <c r="K450" s="139"/>
      <c r="L450" s="82"/>
      <c r="M450" s="82"/>
      <c r="N450" s="82"/>
      <c r="O450" s="139"/>
      <c r="P450" s="82"/>
      <c r="Q450" s="82"/>
      <c r="R450" s="82"/>
      <c r="S450" s="82"/>
      <c r="T450" s="139"/>
      <c r="U450" s="82"/>
      <c r="V450" s="82"/>
      <c r="W450" s="82"/>
      <c r="X450" s="82"/>
      <c r="Y450" s="82"/>
      <c r="Z450" s="70"/>
      <c r="AA450" s="70"/>
      <c r="AB450" s="75"/>
      <c r="AC450" s="75"/>
      <c r="AD450" s="1"/>
      <c r="AE450" s="82"/>
      <c r="AF450" s="82"/>
      <c r="AG450" s="82"/>
      <c r="AH450" s="1"/>
      <c r="AI450" s="1"/>
      <c r="AJ450" s="1"/>
      <c r="AK450" s="1"/>
    </row>
    <row r="451" spans="1:37" x14ac:dyDescent="0.2">
      <c r="A451"/>
      <c r="B451"/>
      <c r="C451"/>
      <c r="D451"/>
      <c r="E451"/>
      <c r="F451"/>
      <c r="G451"/>
      <c r="H451" s="82"/>
      <c r="I451" s="139"/>
      <c r="J451" s="139"/>
      <c r="K451" s="139"/>
      <c r="L451" s="82"/>
      <c r="M451" s="82"/>
      <c r="N451" s="82"/>
      <c r="O451" s="139"/>
      <c r="P451" s="82"/>
      <c r="Q451" s="82"/>
      <c r="R451" s="82"/>
      <c r="S451" s="82"/>
      <c r="T451" s="139"/>
      <c r="U451" s="82"/>
      <c r="V451" s="82"/>
      <c r="W451" s="82"/>
      <c r="X451" s="82"/>
      <c r="Y451" s="82"/>
      <c r="Z451" s="70"/>
      <c r="AA451" s="70"/>
      <c r="AB451" s="75"/>
      <c r="AC451" s="75"/>
      <c r="AD451" s="1"/>
      <c r="AE451" s="82"/>
      <c r="AF451" s="82"/>
      <c r="AG451" s="82"/>
      <c r="AH451" s="1"/>
      <c r="AI451" s="1"/>
      <c r="AJ451" s="1"/>
      <c r="AK451" s="1"/>
    </row>
    <row r="452" spans="1:37" x14ac:dyDescent="0.2">
      <c r="A452"/>
      <c r="B452"/>
      <c r="C452"/>
      <c r="D452"/>
      <c r="E452"/>
      <c r="F452"/>
      <c r="G452"/>
      <c r="H452" s="82"/>
      <c r="I452" s="139"/>
      <c r="J452" s="139"/>
      <c r="K452" s="139"/>
      <c r="L452" s="82"/>
      <c r="M452" s="82"/>
      <c r="N452" s="82"/>
      <c r="O452" s="139"/>
      <c r="P452" s="82"/>
      <c r="Q452" s="82"/>
      <c r="R452" s="82"/>
      <c r="S452" s="82"/>
      <c r="T452" s="139"/>
      <c r="U452" s="82"/>
      <c r="V452" s="82"/>
      <c r="W452" s="82"/>
      <c r="X452" s="82"/>
      <c r="Y452" s="82"/>
      <c r="Z452" s="70"/>
      <c r="AA452" s="70"/>
      <c r="AB452" s="75"/>
      <c r="AC452" s="75"/>
      <c r="AD452" s="1"/>
      <c r="AE452" s="82"/>
      <c r="AF452" s="82"/>
      <c r="AG452" s="82"/>
      <c r="AH452" s="1"/>
      <c r="AI452" s="1"/>
      <c r="AJ452" s="1"/>
      <c r="AK452" s="1"/>
    </row>
    <row r="453" spans="1:37" x14ac:dyDescent="0.2">
      <c r="A453"/>
      <c r="B453"/>
      <c r="C453"/>
      <c r="D453"/>
      <c r="E453"/>
      <c r="F453"/>
      <c r="G453"/>
      <c r="H453" s="82"/>
      <c r="I453" s="139"/>
      <c r="J453" s="139"/>
      <c r="K453" s="139"/>
      <c r="L453" s="82"/>
      <c r="M453" s="82"/>
      <c r="N453" s="82"/>
      <c r="O453" s="139"/>
      <c r="P453" s="82"/>
      <c r="Q453" s="82"/>
      <c r="R453" s="82"/>
      <c r="S453" s="82"/>
      <c r="T453" s="139"/>
      <c r="U453" s="82"/>
      <c r="V453" s="82"/>
      <c r="W453" s="82"/>
      <c r="X453" s="82"/>
      <c r="Y453" s="82"/>
      <c r="Z453" s="70"/>
      <c r="AA453" s="70"/>
      <c r="AB453" s="75"/>
      <c r="AC453" s="75"/>
      <c r="AD453" s="1"/>
      <c r="AE453" s="82"/>
      <c r="AF453" s="82"/>
      <c r="AG453" s="82"/>
      <c r="AH453" s="1"/>
      <c r="AI453" s="1"/>
      <c r="AJ453" s="1"/>
      <c r="AK453" s="1"/>
    </row>
  </sheetData>
  <sortState xmlns:xlrd2="http://schemas.microsoft.com/office/spreadsheetml/2017/richdata2" ref="A90:AK130">
    <sortCondition ref="Z90:Z130"/>
  </sortState>
  <pageMargins left="0.7" right="0.7" top="0.75" bottom="0.75" header="0.3" footer="0.3"/>
  <pageSetup paperSize="9" orientation="portrait" r:id="rId1"/>
  <ignoredErrors>
    <ignoredError sqref="V137:Y13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71"/>
  <sheetViews>
    <sheetView topLeftCell="A7" zoomScale="85" zoomScaleNormal="85" workbookViewId="0">
      <selection activeCell="J33" sqref="J33"/>
    </sheetView>
  </sheetViews>
  <sheetFormatPr defaultRowHeight="12.75" x14ac:dyDescent="0.2"/>
  <cols>
    <col min="1" max="1" width="26" customWidth="1"/>
    <col min="2" max="2" width="14.7109375" bestFit="1" customWidth="1"/>
    <col min="3" max="3" width="9.28515625" bestFit="1" customWidth="1"/>
    <col min="5" max="5" width="27.7109375" customWidth="1"/>
    <col min="6" max="6" width="14.7109375" customWidth="1"/>
    <col min="7" max="7" width="27.7109375" customWidth="1"/>
    <col min="8" max="8" width="14.7109375" customWidth="1"/>
    <col min="9" max="9" width="27.7109375" customWidth="1"/>
    <col min="10" max="10" width="14.7109375" customWidth="1"/>
    <col min="11" max="11" width="17.5703125" bestFit="1" customWidth="1"/>
    <col min="12" max="12" width="27.7109375" customWidth="1"/>
    <col min="13" max="13" width="14.7109375" customWidth="1"/>
    <col min="14" max="14" width="27.7109375" customWidth="1"/>
    <col min="15" max="15" width="14.7109375" customWidth="1"/>
    <col min="16" max="16" width="27.7109375" customWidth="1"/>
    <col min="17" max="17" width="14.7109375" customWidth="1"/>
    <col min="19" max="19" width="9.140625" customWidth="1"/>
    <col min="20" max="20" width="27.42578125" customWidth="1"/>
    <col min="21" max="21" width="12.7109375" customWidth="1"/>
    <col min="22" max="22" width="9.28515625" bestFit="1" customWidth="1"/>
  </cols>
  <sheetData>
    <row r="1" spans="1:24" ht="36" x14ac:dyDescent="0.25">
      <c r="A1" s="89" t="s">
        <v>767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5"/>
      <c r="S1" s="15"/>
      <c r="T1" s="15"/>
      <c r="U1" s="15"/>
      <c r="V1" s="15"/>
      <c r="W1" s="15"/>
      <c r="X1" s="15"/>
    </row>
    <row r="2" spans="1:24" ht="54" x14ac:dyDescent="0.2">
      <c r="A2" s="91" t="s">
        <v>519</v>
      </c>
      <c r="B2" s="92" t="s">
        <v>810</v>
      </c>
      <c r="C2" s="93"/>
      <c r="D2" s="94"/>
      <c r="E2" s="95" t="s">
        <v>785</v>
      </c>
      <c r="F2" s="92" t="s">
        <v>810</v>
      </c>
      <c r="G2" s="95" t="s">
        <v>803</v>
      </c>
      <c r="H2" s="92" t="s">
        <v>810</v>
      </c>
      <c r="I2" s="96" t="s">
        <v>743</v>
      </c>
      <c r="J2" s="92" t="s">
        <v>810</v>
      </c>
      <c r="K2" s="97"/>
      <c r="L2" s="98" t="s">
        <v>741</v>
      </c>
      <c r="M2" s="92" t="s">
        <v>810</v>
      </c>
      <c r="N2" s="98" t="s">
        <v>742</v>
      </c>
      <c r="O2" s="92" t="s">
        <v>810</v>
      </c>
      <c r="P2" s="96" t="s">
        <v>802</v>
      </c>
      <c r="Q2" s="92" t="s">
        <v>810</v>
      </c>
      <c r="R2" s="99"/>
      <c r="S2" s="99"/>
      <c r="T2" s="95" t="s">
        <v>699</v>
      </c>
      <c r="U2" s="92" t="s">
        <v>700</v>
      </c>
      <c r="V2" s="93"/>
      <c r="W2" s="15"/>
      <c r="X2" s="15"/>
    </row>
    <row r="3" spans="1:24" ht="15" x14ac:dyDescent="0.2">
      <c r="A3" s="90" t="s">
        <v>698</v>
      </c>
      <c r="B3" s="102">
        <f>SUM(F3+M3+H3+O3+J3+Q3)</f>
        <v>38</v>
      </c>
      <c r="C3" s="103"/>
      <c r="D3" s="104"/>
      <c r="E3" s="90" t="s">
        <v>698</v>
      </c>
      <c r="F3" s="90">
        <v>2</v>
      </c>
      <c r="G3" s="90" t="s">
        <v>698</v>
      </c>
      <c r="H3" s="90">
        <v>8</v>
      </c>
      <c r="I3" s="90" t="s">
        <v>698</v>
      </c>
      <c r="J3" s="90">
        <v>7</v>
      </c>
      <c r="K3" s="105"/>
      <c r="L3" s="90" t="s">
        <v>698</v>
      </c>
      <c r="M3" s="90">
        <v>7</v>
      </c>
      <c r="N3" s="90" t="s">
        <v>698</v>
      </c>
      <c r="O3" s="90">
        <v>9</v>
      </c>
      <c r="P3" s="90" t="s">
        <v>698</v>
      </c>
      <c r="Q3" s="106">
        <v>5</v>
      </c>
      <c r="R3" s="107"/>
      <c r="S3" s="107"/>
      <c r="T3" s="90" t="s">
        <v>699</v>
      </c>
      <c r="U3" s="90">
        <v>47</v>
      </c>
      <c r="V3" s="108"/>
      <c r="W3" s="105"/>
      <c r="X3" s="15"/>
    </row>
    <row r="4" spans="1:24" ht="15" x14ac:dyDescent="0.2">
      <c r="A4" s="106" t="s">
        <v>141</v>
      </c>
      <c r="B4" s="102">
        <f>SUM(F4+M4+H4+O4+J4+Q4)</f>
        <v>83</v>
      </c>
      <c r="C4" s="103"/>
      <c r="D4" s="104"/>
      <c r="E4" s="106" t="s">
        <v>141</v>
      </c>
      <c r="F4" s="90">
        <v>3</v>
      </c>
      <c r="G4" s="106" t="s">
        <v>141</v>
      </c>
      <c r="H4" s="90">
        <v>10</v>
      </c>
      <c r="I4" s="106" t="s">
        <v>141</v>
      </c>
      <c r="J4" s="90">
        <v>5</v>
      </c>
      <c r="K4" s="105"/>
      <c r="L4" s="106" t="s">
        <v>141</v>
      </c>
      <c r="M4" s="90">
        <v>26</v>
      </c>
      <c r="N4" s="106" t="s">
        <v>141</v>
      </c>
      <c r="O4" s="90">
        <v>33</v>
      </c>
      <c r="P4" s="106" t="s">
        <v>141</v>
      </c>
      <c r="Q4" s="106">
        <v>6</v>
      </c>
      <c r="R4" s="107"/>
      <c r="S4" s="107"/>
      <c r="T4" s="106"/>
      <c r="U4" s="90"/>
      <c r="V4" s="109"/>
      <c r="W4" s="105"/>
      <c r="X4" s="15"/>
    </row>
    <row r="5" spans="1:24" ht="15" x14ac:dyDescent="0.2">
      <c r="A5" s="101" t="s">
        <v>699</v>
      </c>
      <c r="B5" s="102">
        <f>SUM(U3)</f>
        <v>47</v>
      </c>
      <c r="C5" s="103"/>
      <c r="D5" s="103"/>
      <c r="E5" s="90" t="s">
        <v>736</v>
      </c>
      <c r="F5" s="90">
        <f>SUM(F3:F4)</f>
        <v>5</v>
      </c>
      <c r="G5" s="90" t="s">
        <v>736</v>
      </c>
      <c r="H5" s="90">
        <f>SUM(H3:H4)</f>
        <v>18</v>
      </c>
      <c r="I5" s="90" t="s">
        <v>736</v>
      </c>
      <c r="J5" s="90">
        <f>SUM(J3:J4)</f>
        <v>12</v>
      </c>
      <c r="K5" s="105"/>
      <c r="L5" s="90" t="s">
        <v>736</v>
      </c>
      <c r="M5" s="90">
        <f>SUM(M3:M4)</f>
        <v>33</v>
      </c>
      <c r="N5" s="90" t="s">
        <v>736</v>
      </c>
      <c r="O5" s="90">
        <f>SUM(O3:O4)</f>
        <v>42</v>
      </c>
      <c r="P5" s="90" t="s">
        <v>736</v>
      </c>
      <c r="Q5" s="106">
        <f>SUM(Q3:Q4)</f>
        <v>11</v>
      </c>
      <c r="R5" s="107"/>
      <c r="S5" s="107"/>
      <c r="T5" s="90"/>
      <c r="U5" s="90"/>
      <c r="V5" s="109"/>
      <c r="W5" s="105"/>
      <c r="X5" s="15"/>
    </row>
    <row r="6" spans="1:24" ht="15" x14ac:dyDescent="0.2">
      <c r="A6" s="90" t="s">
        <v>736</v>
      </c>
      <c r="B6" s="102">
        <f>SUM(B3:B5)</f>
        <v>168</v>
      </c>
      <c r="C6" s="103"/>
      <c r="D6" s="103"/>
      <c r="E6" s="90"/>
      <c r="F6" s="90"/>
      <c r="G6" s="90"/>
      <c r="H6" s="90"/>
      <c r="I6" s="90"/>
      <c r="J6" s="90"/>
      <c r="K6" s="105"/>
      <c r="L6" s="90"/>
      <c r="M6" s="90"/>
      <c r="N6" s="90"/>
      <c r="O6" s="90"/>
      <c r="P6" s="90"/>
      <c r="Q6" s="90"/>
      <c r="R6" s="107"/>
      <c r="S6" s="107"/>
      <c r="T6" s="90"/>
      <c r="U6" s="90"/>
      <c r="V6" s="109"/>
      <c r="W6" s="105"/>
      <c r="X6" s="15"/>
    </row>
    <row r="7" spans="1:24" ht="18" x14ac:dyDescent="0.2">
      <c r="A7" s="101"/>
      <c r="B7" s="102"/>
      <c r="C7" s="107"/>
      <c r="D7" s="103"/>
      <c r="E7" s="90"/>
      <c r="F7" s="90"/>
      <c r="G7" s="90"/>
      <c r="H7" s="90"/>
      <c r="I7" s="90"/>
      <c r="J7" s="90"/>
      <c r="K7" s="105"/>
      <c r="L7" s="110"/>
      <c r="M7" s="90"/>
      <c r="N7" s="90"/>
      <c r="O7" s="90"/>
      <c r="P7" s="90"/>
      <c r="Q7" s="90"/>
      <c r="R7" s="107"/>
      <c r="S7" s="107"/>
      <c r="T7" s="90"/>
      <c r="U7" s="90"/>
      <c r="V7" s="109"/>
      <c r="W7" s="105"/>
      <c r="X7" s="15"/>
    </row>
    <row r="8" spans="1:24" ht="15" x14ac:dyDescent="0.2">
      <c r="A8" s="90" t="s">
        <v>337</v>
      </c>
      <c r="B8" s="102">
        <f t="shared" ref="B8:B15" si="0">F8+H8+J8+U8+M8+O8+Q8</f>
        <v>557704</v>
      </c>
      <c r="C8" s="107"/>
      <c r="D8" s="103"/>
      <c r="E8" s="90" t="s">
        <v>337</v>
      </c>
      <c r="F8" s="90">
        <f>Toimitukset!I10</f>
        <v>88681</v>
      </c>
      <c r="G8" s="90" t="s">
        <v>337</v>
      </c>
      <c r="H8" s="90">
        <f>Toimitukset!I83</f>
        <v>85137</v>
      </c>
      <c r="I8" s="90" t="s">
        <v>337</v>
      </c>
      <c r="J8" s="90">
        <f>Toimitukset!I158</f>
        <v>80249</v>
      </c>
      <c r="K8" s="105"/>
      <c r="L8" s="90" t="s">
        <v>337</v>
      </c>
      <c r="M8" s="90">
        <f>Toimitukset!I54</f>
        <v>158227</v>
      </c>
      <c r="N8" s="90" t="s">
        <v>337</v>
      </c>
      <c r="O8" s="90">
        <f>Toimitukset!I137</f>
        <v>81489</v>
      </c>
      <c r="P8" s="90" t="s">
        <v>337</v>
      </c>
      <c r="Q8" s="90">
        <f>Toimitukset!I179</f>
        <v>15268</v>
      </c>
      <c r="R8" s="107"/>
      <c r="S8" s="107"/>
      <c r="T8" s="90" t="s">
        <v>337</v>
      </c>
      <c r="U8" s="90">
        <f>Toimitukset!I236</f>
        <v>48653</v>
      </c>
      <c r="V8" s="107"/>
      <c r="W8" s="105"/>
      <c r="X8" s="15"/>
    </row>
    <row r="9" spans="1:24" ht="30" x14ac:dyDescent="0.2">
      <c r="A9" s="90" t="s">
        <v>795</v>
      </c>
      <c r="B9" s="102">
        <f t="shared" si="0"/>
        <v>6408098</v>
      </c>
      <c r="C9" s="107"/>
      <c r="D9" s="103"/>
      <c r="E9" s="90" t="s">
        <v>795</v>
      </c>
      <c r="F9" s="90">
        <f>Toimitukset!J10</f>
        <v>392271</v>
      </c>
      <c r="G9" s="90" t="s">
        <v>795</v>
      </c>
      <c r="H9" s="90">
        <f>Toimitukset!J83</f>
        <v>1045511</v>
      </c>
      <c r="I9" s="90" t="s">
        <v>795</v>
      </c>
      <c r="J9" s="90">
        <f>Toimitukset!J158</f>
        <v>610700</v>
      </c>
      <c r="K9" s="105"/>
      <c r="L9" s="90" t="s">
        <v>795</v>
      </c>
      <c r="M9" s="90">
        <f>Toimitukset!J54</f>
        <v>1740178</v>
      </c>
      <c r="N9" s="90" t="s">
        <v>795</v>
      </c>
      <c r="O9" s="90">
        <f>Toimitukset!J137</f>
        <v>1363225</v>
      </c>
      <c r="P9" s="90" t="s">
        <v>795</v>
      </c>
      <c r="Q9" s="90">
        <f>Toimitukset!J179</f>
        <v>170200</v>
      </c>
      <c r="R9" s="107"/>
      <c r="S9" s="107"/>
      <c r="T9" s="101" t="s">
        <v>795</v>
      </c>
      <c r="U9" s="90">
        <f>Toimitukset!J236</f>
        <v>1086013</v>
      </c>
      <c r="V9" s="107"/>
      <c r="W9" s="105"/>
      <c r="X9" s="15"/>
    </row>
    <row r="10" spans="1:24" ht="15" x14ac:dyDescent="0.2">
      <c r="A10" s="90" t="s">
        <v>793</v>
      </c>
      <c r="B10" s="102">
        <f t="shared" si="0"/>
        <v>6000219</v>
      </c>
      <c r="C10" s="107"/>
      <c r="D10" s="103"/>
      <c r="E10" s="90" t="s">
        <v>793</v>
      </c>
      <c r="F10" s="90">
        <f>Toimitukset!K10</f>
        <v>371000</v>
      </c>
      <c r="G10" s="90" t="s">
        <v>793</v>
      </c>
      <c r="H10" s="90">
        <f>Toimitukset!K83</f>
        <v>957335</v>
      </c>
      <c r="I10" s="90" t="s">
        <v>793</v>
      </c>
      <c r="J10" s="90">
        <f>Toimitukset!K158</f>
        <v>500300</v>
      </c>
      <c r="K10" s="105"/>
      <c r="L10" s="90" t="s">
        <v>793</v>
      </c>
      <c r="M10" s="90">
        <f>Toimitukset!K54</f>
        <v>1646110</v>
      </c>
      <c r="N10" s="90" t="s">
        <v>793</v>
      </c>
      <c r="O10" s="90">
        <f>Toimitukset!K137</f>
        <v>1313266</v>
      </c>
      <c r="P10" s="90" t="s">
        <v>793</v>
      </c>
      <c r="Q10" s="90">
        <f>Toimitukset!K179</f>
        <v>150000</v>
      </c>
      <c r="R10" s="107"/>
      <c r="S10" s="107"/>
      <c r="T10" s="101" t="s">
        <v>793</v>
      </c>
      <c r="U10" s="90">
        <f>Toimitukset!K236</f>
        <v>1062208</v>
      </c>
      <c r="V10" s="107"/>
      <c r="W10" s="105"/>
      <c r="X10" s="15"/>
    </row>
    <row r="11" spans="1:24" ht="30" x14ac:dyDescent="0.2">
      <c r="A11" s="90" t="s">
        <v>346</v>
      </c>
      <c r="B11" s="102">
        <f t="shared" si="0"/>
        <v>1383417</v>
      </c>
      <c r="C11" s="107"/>
      <c r="D11" s="103"/>
      <c r="E11" s="90" t="s">
        <v>346</v>
      </c>
      <c r="F11" s="90">
        <f>Toimitukset!O10</f>
        <v>128900</v>
      </c>
      <c r="G11" s="90" t="s">
        <v>346</v>
      </c>
      <c r="H11" s="90">
        <f>Toimitukset!O83</f>
        <v>29700</v>
      </c>
      <c r="I11" s="90" t="s">
        <v>346</v>
      </c>
      <c r="J11" s="90">
        <f>Toimitukset!O158</f>
        <v>14500</v>
      </c>
      <c r="K11" s="105"/>
      <c r="L11" s="90" t="s">
        <v>346</v>
      </c>
      <c r="M11" s="90">
        <f>Toimitukset!O54</f>
        <v>361152</v>
      </c>
      <c r="N11" s="90" t="s">
        <v>346</v>
      </c>
      <c r="O11" s="90">
        <f>Toimitukset!O137</f>
        <v>353123</v>
      </c>
      <c r="P11" s="90" t="s">
        <v>346</v>
      </c>
      <c r="Q11" s="90">
        <f>Toimitukset!O179</f>
        <v>15400</v>
      </c>
      <c r="R11" s="107"/>
      <c r="S11" s="107"/>
      <c r="T11" s="90" t="s">
        <v>346</v>
      </c>
      <c r="U11" s="90">
        <f>Toimitukset!O236</f>
        <v>480642</v>
      </c>
      <c r="V11" s="107"/>
      <c r="W11" s="105"/>
      <c r="X11" s="15"/>
    </row>
    <row r="12" spans="1:24" ht="30" x14ac:dyDescent="0.2">
      <c r="A12" s="90" t="s">
        <v>339</v>
      </c>
      <c r="B12" s="102">
        <f t="shared" si="0"/>
        <v>6431</v>
      </c>
      <c r="C12" s="107"/>
      <c r="D12" s="103"/>
      <c r="E12" s="90" t="s">
        <v>339</v>
      </c>
      <c r="F12" s="90">
        <f>Toimitukset!P10</f>
        <v>168</v>
      </c>
      <c r="G12" s="90" t="s">
        <v>339</v>
      </c>
      <c r="H12" s="90">
        <f>Toimitukset!P83</f>
        <v>1146</v>
      </c>
      <c r="I12" s="90" t="s">
        <v>339</v>
      </c>
      <c r="J12" s="90">
        <f>Toimitukset!P158</f>
        <v>1387</v>
      </c>
      <c r="K12" s="105"/>
      <c r="L12" s="90" t="s">
        <v>339</v>
      </c>
      <c r="M12" s="90">
        <f>Toimitukset!P54</f>
        <v>1053</v>
      </c>
      <c r="N12" s="90" t="s">
        <v>339</v>
      </c>
      <c r="O12" s="90">
        <f>Toimitukset!P137</f>
        <v>1466</v>
      </c>
      <c r="P12" s="90" t="s">
        <v>339</v>
      </c>
      <c r="Q12" s="90">
        <f>Toimitukset!P179</f>
        <v>378</v>
      </c>
      <c r="R12" s="107"/>
      <c r="S12" s="107"/>
      <c r="T12" s="90" t="s">
        <v>339</v>
      </c>
      <c r="U12" s="90">
        <f>Toimitukset!P236</f>
        <v>833</v>
      </c>
      <c r="V12" s="107"/>
      <c r="W12" s="105"/>
      <c r="X12" s="15"/>
    </row>
    <row r="13" spans="1:24" ht="30" x14ac:dyDescent="0.2">
      <c r="A13" s="90" t="s">
        <v>333</v>
      </c>
      <c r="B13" s="102">
        <f t="shared" si="0"/>
        <v>47498</v>
      </c>
      <c r="C13" s="107"/>
      <c r="D13" s="103"/>
      <c r="E13" s="90" t="s">
        <v>333</v>
      </c>
      <c r="F13" s="90">
        <f>Toimitukset!Q10</f>
        <v>1461</v>
      </c>
      <c r="G13" s="90" t="s">
        <v>333</v>
      </c>
      <c r="H13" s="90">
        <f>Toimitukset!Q83</f>
        <v>4627</v>
      </c>
      <c r="I13" s="90" t="s">
        <v>333</v>
      </c>
      <c r="J13" s="90">
        <f>Toimitukset!Q158</f>
        <v>4899</v>
      </c>
      <c r="K13" s="105"/>
      <c r="L13" s="90" t="s">
        <v>333</v>
      </c>
      <c r="M13" s="90">
        <f>Toimitukset!Q54</f>
        <v>16370</v>
      </c>
      <c r="N13" s="90" t="s">
        <v>333</v>
      </c>
      <c r="O13" s="90">
        <f>Toimitukset!Q137</f>
        <v>9826</v>
      </c>
      <c r="P13" s="90" t="s">
        <v>333</v>
      </c>
      <c r="Q13" s="90">
        <f>Toimitukset!Q179</f>
        <v>1480</v>
      </c>
      <c r="R13" s="107"/>
      <c r="S13" s="107"/>
      <c r="T13" s="90" t="s">
        <v>333</v>
      </c>
      <c r="U13" s="90">
        <f>Toimitukset!Q236</f>
        <v>8835</v>
      </c>
      <c r="V13" s="107"/>
      <c r="W13" s="105"/>
      <c r="X13" s="15"/>
    </row>
    <row r="14" spans="1:24" ht="45" x14ac:dyDescent="0.2">
      <c r="A14" s="90" t="s">
        <v>334</v>
      </c>
      <c r="B14" s="102">
        <f t="shared" si="0"/>
        <v>658</v>
      </c>
      <c r="C14" s="107"/>
      <c r="D14" s="103"/>
      <c r="E14" s="90" t="s">
        <v>334</v>
      </c>
      <c r="F14" s="90">
        <f>Toimitukset!R10</f>
        <v>5</v>
      </c>
      <c r="G14" s="90" t="s">
        <v>334</v>
      </c>
      <c r="H14" s="90">
        <f>Toimitukset!R83</f>
        <v>284</v>
      </c>
      <c r="I14" s="90" t="s">
        <v>334</v>
      </c>
      <c r="J14" s="90">
        <f>Toimitukset!R158</f>
        <v>176</v>
      </c>
      <c r="K14" s="105"/>
      <c r="L14" s="90" t="s">
        <v>334</v>
      </c>
      <c r="M14" s="90">
        <f>Toimitukset!R54</f>
        <v>27</v>
      </c>
      <c r="N14" s="90" t="s">
        <v>334</v>
      </c>
      <c r="O14" s="90">
        <f>Toimitukset!R137</f>
        <v>85</v>
      </c>
      <c r="P14" s="90" t="s">
        <v>334</v>
      </c>
      <c r="Q14" s="90">
        <f>Toimitukset!R179</f>
        <v>35</v>
      </c>
      <c r="R14" s="107"/>
      <c r="S14" s="107"/>
      <c r="T14" s="90" t="s">
        <v>334</v>
      </c>
      <c r="U14" s="90">
        <f>Toimitukset!R236</f>
        <v>46</v>
      </c>
      <c r="V14" s="107"/>
      <c r="W14" s="105"/>
      <c r="X14" s="15"/>
    </row>
    <row r="15" spans="1:24" ht="30" x14ac:dyDescent="0.2">
      <c r="A15" s="90" t="s">
        <v>332</v>
      </c>
      <c r="B15" s="102">
        <f t="shared" si="0"/>
        <v>1072</v>
      </c>
      <c r="C15" s="107"/>
      <c r="D15" s="103"/>
      <c r="E15" s="90" t="s">
        <v>332</v>
      </c>
      <c r="F15" s="90">
        <f>Toimitukset!S10</f>
        <v>45</v>
      </c>
      <c r="G15" s="90" t="s">
        <v>332</v>
      </c>
      <c r="H15" s="90">
        <f>Toimitukset!S83</f>
        <v>163</v>
      </c>
      <c r="I15" s="90" t="s">
        <v>332</v>
      </c>
      <c r="J15" s="90">
        <f>Toimitukset!S158</f>
        <v>62</v>
      </c>
      <c r="K15" s="105"/>
      <c r="L15" s="90" t="s">
        <v>332</v>
      </c>
      <c r="M15" s="90">
        <f>Toimitukset!S54</f>
        <v>360</v>
      </c>
      <c r="N15" s="90" t="s">
        <v>332</v>
      </c>
      <c r="O15" s="90">
        <f>Toimitukset!S137</f>
        <v>282</v>
      </c>
      <c r="P15" s="90" t="s">
        <v>332</v>
      </c>
      <c r="Q15" s="90">
        <f>Toimitukset!S179</f>
        <v>53</v>
      </c>
      <c r="R15" s="107"/>
      <c r="S15" s="107"/>
      <c r="T15" s="90" t="s">
        <v>332</v>
      </c>
      <c r="U15" s="90">
        <f>Toimitukset!S236</f>
        <v>107</v>
      </c>
      <c r="V15" s="107"/>
      <c r="W15" s="105"/>
      <c r="X15" s="15"/>
    </row>
    <row r="16" spans="1:24" ht="15" x14ac:dyDescent="0.2">
      <c r="A16" s="90" t="s">
        <v>475</v>
      </c>
      <c r="B16" s="102">
        <f>F16+H16+J16+M16+O16+Q16</f>
        <v>4114544.3600000003</v>
      </c>
      <c r="C16" s="107"/>
      <c r="D16" s="103"/>
      <c r="E16" s="90" t="s">
        <v>475</v>
      </c>
      <c r="F16" s="90">
        <f>Toimitukset!T10</f>
        <v>71947</v>
      </c>
      <c r="G16" s="90" t="s">
        <v>475</v>
      </c>
      <c r="H16" s="90">
        <f>Toimitukset!T83</f>
        <v>942146.05999999994</v>
      </c>
      <c r="I16" s="90" t="s">
        <v>475</v>
      </c>
      <c r="J16" s="90">
        <f>Toimitukset!T158</f>
        <v>1245973.04</v>
      </c>
      <c r="K16" s="105"/>
      <c r="L16" s="90" t="s">
        <v>475</v>
      </c>
      <c r="M16" s="90">
        <f>Toimitukset!T54</f>
        <v>864585.08000000007</v>
      </c>
      <c r="N16" s="90" t="s">
        <v>475</v>
      </c>
      <c r="O16" s="90">
        <f>Toimitukset!T137</f>
        <v>751606.68</v>
      </c>
      <c r="P16" s="90" t="s">
        <v>475</v>
      </c>
      <c r="Q16" s="90">
        <f>Toimitukset!T179</f>
        <v>238286.5</v>
      </c>
      <c r="R16" s="107"/>
      <c r="S16" s="107"/>
      <c r="T16" s="90" t="s">
        <v>475</v>
      </c>
      <c r="U16" s="90">
        <f>Toimitukset!T236</f>
        <v>19310</v>
      </c>
      <c r="V16" s="107"/>
      <c r="W16" s="105"/>
      <c r="X16" s="15"/>
    </row>
    <row r="17" spans="1:24" ht="15" x14ac:dyDescent="0.2">
      <c r="A17" s="90" t="s">
        <v>477</v>
      </c>
      <c r="B17" s="102">
        <f>F17+H17+J17+M17+O17+Q17</f>
        <v>135011.10999999999</v>
      </c>
      <c r="C17" s="107"/>
      <c r="D17" s="103"/>
      <c r="E17" s="90" t="s">
        <v>477</v>
      </c>
      <c r="F17" s="90">
        <f>Toimitukset!U10</f>
        <v>0</v>
      </c>
      <c r="G17" s="90" t="s">
        <v>477</v>
      </c>
      <c r="H17" s="90">
        <f>Toimitukset!U83</f>
        <v>20468.560000000001</v>
      </c>
      <c r="I17" s="90" t="s">
        <v>477</v>
      </c>
      <c r="J17" s="90">
        <f>Toimitukset!U158</f>
        <v>97747.47</v>
      </c>
      <c r="K17" s="105"/>
      <c r="L17" s="90" t="s">
        <v>477</v>
      </c>
      <c r="M17" s="90">
        <f>Toimitukset!U54</f>
        <v>5175.3</v>
      </c>
      <c r="N17" s="90" t="s">
        <v>477</v>
      </c>
      <c r="O17" s="90">
        <f>Toimitukset!U137</f>
        <v>5379.7800000000007</v>
      </c>
      <c r="P17" s="90" t="s">
        <v>477</v>
      </c>
      <c r="Q17" s="90">
        <f>Toimitukset!U179</f>
        <v>6240</v>
      </c>
      <c r="R17" s="107"/>
      <c r="S17" s="107"/>
      <c r="T17" s="90" t="s">
        <v>477</v>
      </c>
      <c r="U17" s="90">
        <f>Toimitukset!U236</f>
        <v>0</v>
      </c>
      <c r="V17" s="107"/>
      <c r="W17" s="105"/>
      <c r="X17" s="15"/>
    </row>
    <row r="18" spans="1:24" ht="45" x14ac:dyDescent="0.2">
      <c r="A18" s="90" t="s">
        <v>808</v>
      </c>
      <c r="B18" s="102">
        <f>F18+H18+J18+M18+O18+Q18</f>
        <v>38931</v>
      </c>
      <c r="C18" s="107"/>
      <c r="D18" s="103"/>
      <c r="E18" s="90" t="s">
        <v>808</v>
      </c>
      <c r="F18" s="90">
        <f>Toimitukset!V10</f>
        <v>803.25</v>
      </c>
      <c r="G18" s="90" t="s">
        <v>808</v>
      </c>
      <c r="H18" s="90">
        <f>Toimitukset!V83</f>
        <v>9555.75</v>
      </c>
      <c r="I18" s="90" t="s">
        <v>808</v>
      </c>
      <c r="J18" s="90">
        <f>Toimitukset!V158</f>
        <v>10393.5</v>
      </c>
      <c r="K18" s="105"/>
      <c r="L18" s="90" t="s">
        <v>808</v>
      </c>
      <c r="M18" s="90">
        <f>Toimitukset!V54</f>
        <v>8240.25</v>
      </c>
      <c r="N18" s="90" t="s">
        <v>808</v>
      </c>
      <c r="O18" s="90">
        <f>Toimitukset!V137</f>
        <v>7746.75</v>
      </c>
      <c r="P18" s="90" t="s">
        <v>808</v>
      </c>
      <c r="Q18" s="90">
        <f>Toimitukset!V179</f>
        <v>2191.5</v>
      </c>
      <c r="R18" s="107"/>
      <c r="S18" s="107"/>
      <c r="T18" s="90" t="s">
        <v>476</v>
      </c>
      <c r="U18" s="90">
        <f>Toimitukset!V236</f>
        <v>178.25</v>
      </c>
      <c r="V18" s="107"/>
      <c r="W18" s="105"/>
      <c r="X18" s="15"/>
    </row>
    <row r="19" spans="1:24" ht="15" x14ac:dyDescent="0.2">
      <c r="A19" s="90" t="s">
        <v>515</v>
      </c>
      <c r="B19" s="102">
        <f>F19+H19+J19+M19+O19+Q19</f>
        <v>6462.5</v>
      </c>
      <c r="C19" s="107"/>
      <c r="D19" s="103"/>
      <c r="E19" s="90" t="s">
        <v>515</v>
      </c>
      <c r="F19" s="90">
        <f>Toimitukset!W10</f>
        <v>102.75</v>
      </c>
      <c r="G19" s="90" t="s">
        <v>515</v>
      </c>
      <c r="H19" s="90">
        <f>Toimitukset!W83</f>
        <v>1138.5</v>
      </c>
      <c r="I19" s="90" t="s">
        <v>515</v>
      </c>
      <c r="J19" s="90">
        <f>Toimitukset!W158</f>
        <v>1797.25</v>
      </c>
      <c r="K19" s="105"/>
      <c r="L19" s="90" t="s">
        <v>515</v>
      </c>
      <c r="M19" s="90">
        <f>Toimitukset!W54</f>
        <v>2246.75</v>
      </c>
      <c r="N19" s="90" t="s">
        <v>515</v>
      </c>
      <c r="O19" s="90">
        <f>Toimitukset!W137</f>
        <v>1067.25</v>
      </c>
      <c r="P19" s="90" t="s">
        <v>515</v>
      </c>
      <c r="Q19" s="90">
        <f>Toimitukset!W179</f>
        <v>110</v>
      </c>
      <c r="R19" s="107"/>
      <c r="S19" s="107"/>
      <c r="T19" s="90" t="s">
        <v>515</v>
      </c>
      <c r="U19" s="90">
        <f>Toimitukset!W236</f>
        <v>2067.25</v>
      </c>
      <c r="V19" s="107"/>
      <c r="W19" s="105"/>
      <c r="X19" s="15"/>
    </row>
    <row r="20" spans="1:24" ht="30" x14ac:dyDescent="0.2">
      <c r="A20" s="106" t="s">
        <v>794</v>
      </c>
      <c r="B20" s="102">
        <f>F20+H20+J20+M20+O20+Q20</f>
        <v>26447.25</v>
      </c>
      <c r="C20" s="107"/>
      <c r="D20" s="103"/>
      <c r="E20" s="106" t="s">
        <v>794</v>
      </c>
      <c r="F20" s="90">
        <f>Toimitukset!Y10</f>
        <v>574</v>
      </c>
      <c r="G20" s="106" t="s">
        <v>794</v>
      </c>
      <c r="H20" s="90">
        <f>Toimitukset!Y83</f>
        <v>6311.5</v>
      </c>
      <c r="I20" s="106" t="s">
        <v>794</v>
      </c>
      <c r="J20" s="90">
        <f>Toimitukset!Y158</f>
        <v>7354</v>
      </c>
      <c r="K20" s="105"/>
      <c r="L20" s="106" t="s">
        <v>794</v>
      </c>
      <c r="M20" s="90">
        <f>Toimitukset!Y54</f>
        <v>5990.75</v>
      </c>
      <c r="N20" s="106" t="s">
        <v>794</v>
      </c>
      <c r="O20" s="90">
        <f>Toimitukset!Y137</f>
        <v>4697.75</v>
      </c>
      <c r="P20" s="106" t="s">
        <v>794</v>
      </c>
      <c r="Q20" s="90">
        <f>Toimitukset!Y179</f>
        <v>1519.25</v>
      </c>
      <c r="R20" s="107"/>
      <c r="S20" s="107"/>
      <c r="T20" s="106" t="s">
        <v>794</v>
      </c>
      <c r="U20" s="90">
        <f>Toimitukset!X236</f>
        <v>0</v>
      </c>
      <c r="V20" s="107"/>
      <c r="W20" s="105"/>
      <c r="X20" s="15"/>
    </row>
    <row r="21" spans="1:24" ht="45" x14ac:dyDescent="0.2">
      <c r="A21" s="90" t="s">
        <v>809</v>
      </c>
      <c r="B21" s="102">
        <f>SUM(F21,H21,J21,M21,O21,Q21)</f>
        <v>49019.75</v>
      </c>
      <c r="C21" s="107"/>
      <c r="D21" s="103"/>
      <c r="E21" s="90" t="s">
        <v>809</v>
      </c>
      <c r="F21" s="90">
        <f>Toimitukset!U12</f>
        <v>972.25</v>
      </c>
      <c r="G21" s="90" t="s">
        <v>809</v>
      </c>
      <c r="H21" s="90">
        <f>Toimitukset!U85</f>
        <v>10784.25</v>
      </c>
      <c r="I21" s="90" t="s">
        <v>809</v>
      </c>
      <c r="J21" s="90">
        <f>Toimitukset!U160</f>
        <v>14198.5</v>
      </c>
      <c r="K21" s="105"/>
      <c r="L21" s="90" t="s">
        <v>809</v>
      </c>
      <c r="M21" s="90">
        <f>Toimitukset!U56</f>
        <v>11187.5</v>
      </c>
      <c r="N21" s="90" t="s">
        <v>809</v>
      </c>
      <c r="O21" s="90">
        <f>Toimitukset!U139</f>
        <v>9087.25</v>
      </c>
      <c r="P21" s="90" t="s">
        <v>804</v>
      </c>
      <c r="Q21" s="90">
        <f>Toimitukset!U181</f>
        <v>2790</v>
      </c>
      <c r="R21" s="107"/>
      <c r="S21" s="107"/>
      <c r="T21" s="111"/>
      <c r="U21" s="108"/>
      <c r="V21" s="107"/>
      <c r="W21" s="105"/>
      <c r="X21" s="15"/>
    </row>
    <row r="22" spans="1:24" ht="46.5" customHeight="1" x14ac:dyDescent="0.2">
      <c r="A22" s="90" t="s">
        <v>805</v>
      </c>
      <c r="B22" s="102">
        <f>SUM(Toimitukset!U13,Toimitukset!U57,Toimitukset!U86,Toimitukset!U140,Toimitukset!U161,Toimitukset!U182)</f>
        <v>34697.5</v>
      </c>
      <c r="C22" s="107"/>
      <c r="D22" s="103"/>
      <c r="E22" s="106" t="s">
        <v>813</v>
      </c>
      <c r="F22" s="90">
        <f>Toimitukset!Z10</f>
        <v>74.696467991169982</v>
      </c>
      <c r="G22" s="106" t="s">
        <v>813</v>
      </c>
      <c r="H22" s="90">
        <f>Toimitukset!Z83</f>
        <v>69.663604273324452</v>
      </c>
      <c r="I22" s="106" t="s">
        <v>813</v>
      </c>
      <c r="J22" s="90">
        <f>Toimitukset!Z158</f>
        <v>75.067161577425509</v>
      </c>
      <c r="K22" s="105"/>
      <c r="L22" s="106" t="s">
        <v>813</v>
      </c>
      <c r="M22" s="90">
        <f>Toimitukset!Z54</f>
        <v>78.549632878802328</v>
      </c>
      <c r="N22" s="106" t="s">
        <v>813</v>
      </c>
      <c r="O22" s="90">
        <f>Toimitukset!Z137</f>
        <v>65.407306557749038</v>
      </c>
      <c r="P22" s="106" t="s">
        <v>813</v>
      </c>
      <c r="Q22" s="90">
        <f>Toimitukset!Z179</f>
        <v>70.790788616119926</v>
      </c>
      <c r="R22" s="107"/>
      <c r="S22" s="107"/>
      <c r="T22" s="111"/>
      <c r="U22" s="108"/>
      <c r="V22" s="107"/>
      <c r="W22" s="105"/>
      <c r="X22" s="15"/>
    </row>
    <row r="23" spans="1:24" ht="15" x14ac:dyDescent="0.2">
      <c r="A23" s="112"/>
      <c r="B23" s="112"/>
      <c r="C23" s="107"/>
      <c r="D23" s="103"/>
      <c r="E23" s="106"/>
      <c r="F23" s="90"/>
      <c r="G23" s="106"/>
      <c r="H23" s="90"/>
      <c r="I23" s="106"/>
      <c r="J23" s="90"/>
      <c r="K23" s="105"/>
      <c r="L23" s="106"/>
      <c r="M23" s="90"/>
      <c r="N23" s="106"/>
      <c r="O23" s="90"/>
      <c r="P23" s="106"/>
      <c r="Q23" s="90"/>
      <c r="R23" s="107"/>
      <c r="S23" s="107"/>
      <c r="T23" s="113"/>
      <c r="U23" s="108"/>
      <c r="V23" s="107"/>
      <c r="W23" s="105"/>
      <c r="X23" s="15"/>
    </row>
    <row r="24" spans="1:24" ht="15" x14ac:dyDescent="0.2">
      <c r="A24" s="114"/>
      <c r="B24" s="115"/>
      <c r="C24" s="116"/>
      <c r="D24" s="117"/>
      <c r="E24" s="118" t="s">
        <v>518</v>
      </c>
      <c r="F24" s="118">
        <f>Toimitukset!AA10</f>
        <v>0.81130118063621293</v>
      </c>
      <c r="G24" s="118" t="s">
        <v>518</v>
      </c>
      <c r="H24" s="119">
        <f>Toimitukset!AA83</f>
        <v>11.066235126913092</v>
      </c>
      <c r="I24" s="118" t="s">
        <v>518</v>
      </c>
      <c r="J24" s="118">
        <f>Toimitukset!AA158</f>
        <v>15.526337275230844</v>
      </c>
      <c r="K24" s="120"/>
      <c r="L24" s="118" t="s">
        <v>518</v>
      </c>
      <c r="M24" s="118">
        <f>Toimitukset!AA54</f>
        <v>5.464206993749487</v>
      </c>
      <c r="N24" s="118" t="s">
        <v>518</v>
      </c>
      <c r="O24" s="118">
        <f>Toimitukset!AA137</f>
        <v>9.2234127305525906</v>
      </c>
      <c r="P24" s="118" t="s">
        <v>518</v>
      </c>
      <c r="Q24" s="118">
        <f>Toimitukset!AA179</f>
        <v>15.606922976159288</v>
      </c>
      <c r="R24" s="93"/>
      <c r="S24" s="93"/>
      <c r="T24" s="100"/>
      <c r="U24" s="93"/>
      <c r="V24" s="99"/>
      <c r="W24" s="15"/>
      <c r="X24" s="15"/>
    </row>
    <row r="25" spans="1:24" ht="15" x14ac:dyDescent="0.2">
      <c r="A25" s="121" t="s">
        <v>811</v>
      </c>
      <c r="B25" s="122">
        <f>(B22/B21)*100</f>
        <v>70.782694730185284</v>
      </c>
      <c r="C25" s="116"/>
      <c r="D25" s="117"/>
      <c r="E25" s="118" t="s">
        <v>812</v>
      </c>
      <c r="F25" s="118">
        <f>Toimitukset!AB10</f>
        <v>0.19392722371967655</v>
      </c>
      <c r="G25" s="118" t="s">
        <v>812</v>
      </c>
      <c r="H25" s="119">
        <f>Toimitukset!AB83</f>
        <v>0.98413414322050263</v>
      </c>
      <c r="I25" s="118" t="s">
        <v>812</v>
      </c>
      <c r="J25" s="118">
        <f>Toimitukset!AB158</f>
        <v>2.4904518089146515</v>
      </c>
      <c r="K25" s="120"/>
      <c r="L25" s="118" t="s">
        <v>812</v>
      </c>
      <c r="M25" s="118">
        <f>Toimitukset!AB54</f>
        <v>0.52522922526441129</v>
      </c>
      <c r="N25" s="118" t="s">
        <v>812</v>
      </c>
      <c r="O25" s="118">
        <f>Toimitukset!AB137</f>
        <v>0.57231869248118816</v>
      </c>
      <c r="P25" s="118" t="s">
        <v>812</v>
      </c>
      <c r="Q25" s="118">
        <f>Toimitukset!AB179</f>
        <v>1.5885766666666667</v>
      </c>
      <c r="R25" s="93"/>
      <c r="S25" s="93"/>
      <c r="T25" s="93"/>
      <c r="U25" s="93"/>
      <c r="V25" s="99"/>
      <c r="W25" s="15"/>
      <c r="X25" s="15"/>
    </row>
    <row r="26" spans="1:24" ht="15" x14ac:dyDescent="0.2">
      <c r="A26" s="123" t="s">
        <v>518</v>
      </c>
      <c r="B26" s="122">
        <f>B16/B8</f>
        <v>7.3776490037726115</v>
      </c>
      <c r="C26" s="116"/>
      <c r="D26" s="117"/>
      <c r="E26" s="118" t="s">
        <v>766</v>
      </c>
      <c r="F26" s="118">
        <f>Toimitukset!AC10</f>
        <v>0.55816136539953454</v>
      </c>
      <c r="G26" s="118" t="s">
        <v>766</v>
      </c>
      <c r="H26" s="119">
        <f>Toimitukset!AC83</f>
        <v>31.722089562289561</v>
      </c>
      <c r="I26" s="118" t="s">
        <v>766</v>
      </c>
      <c r="J26" s="118">
        <f>Toimitukset!AC158</f>
        <v>85.929175172413792</v>
      </c>
      <c r="K26" s="120"/>
      <c r="L26" s="118" t="s">
        <v>766</v>
      </c>
      <c r="M26" s="118">
        <f>Toimitukset!AC54</f>
        <v>2.3939645357079571</v>
      </c>
      <c r="N26" s="118" t="s">
        <v>766</v>
      </c>
      <c r="O26" s="118">
        <f>Toimitukset!AC137</f>
        <v>2.1284557505458439</v>
      </c>
      <c r="P26" s="118" t="s">
        <v>766</v>
      </c>
      <c r="Q26" s="118">
        <f>Toimitukset!AC179</f>
        <v>15.473149350649351</v>
      </c>
      <c r="R26" s="93"/>
      <c r="S26" s="93"/>
      <c r="T26" s="93"/>
      <c r="U26" s="93"/>
      <c r="V26" s="99"/>
      <c r="W26" s="15"/>
      <c r="X26" s="15"/>
    </row>
    <row r="27" spans="1:24" ht="21" customHeight="1" x14ac:dyDescent="0.2">
      <c r="A27" s="118" t="s">
        <v>812</v>
      </c>
      <c r="B27" s="122">
        <f>B16/B10</f>
        <v>0.68573236410204363</v>
      </c>
      <c r="C27" s="116"/>
      <c r="D27" s="117"/>
      <c r="E27" s="120"/>
      <c r="F27" s="120"/>
      <c r="G27" s="120"/>
      <c r="H27" s="120"/>
      <c r="I27" s="120"/>
      <c r="J27" s="120"/>
      <c r="K27" s="124"/>
      <c r="L27" s="117"/>
      <c r="M27" s="125"/>
      <c r="N27" s="125"/>
      <c r="O27" s="126"/>
      <c r="P27" s="126"/>
      <c r="Q27" s="126"/>
      <c r="R27" s="93"/>
      <c r="S27" s="93"/>
      <c r="T27" s="93"/>
      <c r="U27" s="93"/>
      <c r="V27" s="99"/>
      <c r="W27" s="15"/>
      <c r="X27" s="15"/>
    </row>
    <row r="28" spans="1:24" ht="15" x14ac:dyDescent="0.2">
      <c r="A28" s="118" t="s">
        <v>766</v>
      </c>
      <c r="B28" s="122">
        <f>B16/B11</f>
        <v>2.9741895321511884</v>
      </c>
      <c r="C28" s="116"/>
      <c r="D28" s="117"/>
      <c r="E28" s="120"/>
      <c r="F28" s="120"/>
      <c r="G28" s="120"/>
      <c r="H28" s="120"/>
      <c r="I28" s="120"/>
      <c r="J28" s="120"/>
      <c r="K28" s="124"/>
      <c r="L28" s="117"/>
      <c r="M28" s="125"/>
      <c r="N28" s="125"/>
      <c r="O28" s="126"/>
      <c r="P28" s="126"/>
      <c r="Q28" s="126"/>
      <c r="R28" s="93"/>
      <c r="S28" s="93"/>
      <c r="T28" s="93"/>
      <c r="U28" s="93"/>
      <c r="V28" s="99"/>
      <c r="W28" s="15"/>
      <c r="X28" s="15"/>
    </row>
    <row r="29" spans="1:24" ht="15" x14ac:dyDescent="0.2">
      <c r="A29" s="126"/>
      <c r="B29" s="117"/>
      <c r="C29" s="116"/>
      <c r="D29" s="117"/>
      <c r="E29" s="120"/>
      <c r="F29" s="120"/>
      <c r="G29" s="120"/>
      <c r="H29" s="120"/>
      <c r="I29" s="120"/>
      <c r="J29" s="120"/>
      <c r="K29" s="124"/>
      <c r="L29" s="117"/>
      <c r="M29" s="125"/>
      <c r="N29" s="125"/>
      <c r="O29" s="126"/>
      <c r="P29" s="126"/>
      <c r="Q29" s="126"/>
      <c r="R29" s="93"/>
      <c r="S29" s="93"/>
      <c r="T29" s="93"/>
      <c r="U29" s="93"/>
      <c r="V29" s="99"/>
      <c r="W29" s="15"/>
      <c r="X29" s="15"/>
    </row>
    <row r="30" spans="1:24" x14ac:dyDescent="0.2">
      <c r="A30" s="99"/>
      <c r="B30" s="99"/>
      <c r="C30" s="99"/>
      <c r="D30" s="99"/>
      <c r="E30" s="97"/>
      <c r="F30" s="97"/>
      <c r="G30" s="97"/>
      <c r="H30" s="97"/>
      <c r="I30" s="97"/>
      <c r="J30" s="97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15"/>
      <c r="X30" s="15"/>
    </row>
    <row r="31" spans="1:24" ht="15" x14ac:dyDescent="0.2">
      <c r="A31" s="99"/>
      <c r="B31" s="99"/>
      <c r="C31" s="99"/>
      <c r="D31" s="99"/>
      <c r="E31" s="97"/>
      <c r="F31" s="97"/>
      <c r="G31" s="97"/>
      <c r="H31" s="97"/>
      <c r="I31" s="97"/>
      <c r="J31" s="97"/>
      <c r="K31" s="97"/>
      <c r="L31" s="93"/>
      <c r="M31" s="99"/>
      <c r="N31" s="99"/>
      <c r="O31" s="97"/>
      <c r="P31" s="97"/>
      <c r="Q31" s="93"/>
      <c r="R31" s="99"/>
      <c r="S31" s="99"/>
      <c r="T31" s="99"/>
      <c r="U31" s="99"/>
      <c r="V31" s="99"/>
      <c r="W31" s="15"/>
      <c r="X31" s="15"/>
    </row>
    <row r="32" spans="1:24" ht="15" x14ac:dyDescent="0.2">
      <c r="A32" s="17"/>
      <c r="B32" s="17"/>
      <c r="C32" s="17"/>
      <c r="D32" s="17"/>
      <c r="L32" s="27"/>
      <c r="M32" s="29"/>
      <c r="N32" s="29"/>
      <c r="Q32" s="20"/>
      <c r="R32" s="17"/>
      <c r="S32" s="17"/>
      <c r="T32" s="17"/>
      <c r="U32" s="17"/>
      <c r="V32" s="17"/>
      <c r="W32" s="15"/>
      <c r="X32" s="15"/>
    </row>
    <row r="33" spans="1:24" ht="15" x14ac:dyDescent="0.2">
      <c r="A33" s="17"/>
      <c r="B33" s="17"/>
      <c r="C33" s="17"/>
      <c r="D33" s="17"/>
      <c r="L33" s="27"/>
      <c r="M33" s="29"/>
      <c r="N33" s="29"/>
      <c r="Q33" s="20"/>
      <c r="R33" s="17"/>
      <c r="S33" s="17"/>
      <c r="T33" s="17"/>
      <c r="U33" s="17"/>
      <c r="V33" s="17"/>
      <c r="W33" s="15"/>
      <c r="X33" s="15"/>
    </row>
    <row r="34" spans="1:24" ht="15" x14ac:dyDescent="0.2">
      <c r="A34" s="17"/>
      <c r="B34" s="17"/>
      <c r="C34" s="17"/>
      <c r="D34" s="17"/>
      <c r="L34" s="27"/>
      <c r="M34" s="29"/>
      <c r="N34" s="29"/>
      <c r="Q34" s="20"/>
      <c r="R34" s="17"/>
      <c r="S34" s="17"/>
      <c r="T34" s="17"/>
      <c r="U34" s="17"/>
      <c r="V34" s="17"/>
      <c r="W34" s="15"/>
      <c r="X34" s="15"/>
    </row>
    <row r="35" spans="1:24" x14ac:dyDescent="0.2">
      <c r="A35" s="17"/>
      <c r="B35" s="17"/>
      <c r="C35" s="17"/>
      <c r="D35" s="17"/>
      <c r="L35" s="26"/>
      <c r="M35" s="26"/>
      <c r="N35" s="26"/>
      <c r="Q35" s="17"/>
      <c r="R35" s="17"/>
      <c r="S35" s="17"/>
      <c r="T35" s="17"/>
      <c r="U35" s="17"/>
      <c r="V35" s="17"/>
      <c r="W35" s="15"/>
      <c r="X35" s="15"/>
    </row>
    <row r="36" spans="1:24" x14ac:dyDescent="0.2">
      <c r="A36" s="17"/>
      <c r="B36" s="17"/>
      <c r="C36" s="17"/>
      <c r="D36" s="17"/>
      <c r="L36" s="26"/>
      <c r="M36" s="26"/>
      <c r="N36" s="26"/>
      <c r="Q36" s="17"/>
      <c r="R36" s="17"/>
      <c r="S36" s="17"/>
      <c r="T36" s="17"/>
      <c r="U36" s="17"/>
      <c r="V36" s="17"/>
      <c r="W36" s="15"/>
      <c r="X36" s="15"/>
    </row>
    <row r="37" spans="1:24" x14ac:dyDescent="0.2">
      <c r="A37" s="17"/>
      <c r="B37" s="17"/>
      <c r="C37" s="17"/>
      <c r="D37" s="17"/>
      <c r="L37" s="26"/>
      <c r="M37" s="26"/>
      <c r="N37" s="26"/>
      <c r="Q37" s="17"/>
      <c r="R37" s="17"/>
      <c r="S37" s="17"/>
      <c r="T37" s="17"/>
      <c r="U37" s="17"/>
      <c r="V37" s="17"/>
      <c r="W37" s="15"/>
      <c r="X37" s="15"/>
    </row>
    <row r="38" spans="1:24" ht="30.75" customHeight="1" x14ac:dyDescent="0.2">
      <c r="A38" s="17"/>
      <c r="B38" s="17"/>
      <c r="C38" s="17"/>
      <c r="D38" s="17"/>
      <c r="L38" s="26"/>
      <c r="M38" s="26"/>
      <c r="N38" s="26"/>
      <c r="Q38" s="17"/>
      <c r="R38" s="17"/>
      <c r="S38" s="17"/>
      <c r="T38" s="17"/>
      <c r="U38" s="17"/>
      <c r="V38" s="17"/>
      <c r="W38" s="15"/>
      <c r="X38" s="15"/>
    </row>
    <row r="39" spans="1:24" x14ac:dyDescent="0.2">
      <c r="A39" s="17"/>
      <c r="B39" s="17"/>
      <c r="C39" s="17"/>
      <c r="D39" s="17"/>
      <c r="L39" s="26"/>
      <c r="M39" s="26"/>
      <c r="N39" s="26"/>
      <c r="Q39" s="17"/>
      <c r="R39" s="17"/>
      <c r="S39" s="17"/>
      <c r="T39" s="17"/>
      <c r="U39" s="17"/>
      <c r="V39" s="17"/>
      <c r="W39" s="15"/>
      <c r="X39" s="15"/>
    </row>
    <row r="40" spans="1:24" x14ac:dyDescent="0.2">
      <c r="A40" s="17"/>
      <c r="B40" s="17"/>
      <c r="C40" s="17"/>
      <c r="D40" s="17"/>
      <c r="L40" s="26"/>
      <c r="M40" s="26"/>
      <c r="N40" s="26"/>
      <c r="Q40" s="17"/>
      <c r="R40" s="17"/>
      <c r="S40" s="17"/>
      <c r="T40" s="17"/>
      <c r="U40" s="17"/>
      <c r="V40" s="17"/>
      <c r="W40" s="15"/>
      <c r="X40" s="15"/>
    </row>
    <row r="41" spans="1:24" x14ac:dyDescent="0.2">
      <c r="A41" s="17"/>
      <c r="B41" s="17"/>
      <c r="C41" s="17"/>
      <c r="D41" s="17"/>
      <c r="L41" s="26"/>
      <c r="M41" s="26"/>
      <c r="N41" s="26"/>
      <c r="Q41" s="17"/>
      <c r="R41" s="17"/>
      <c r="S41" s="17"/>
      <c r="T41" s="17"/>
      <c r="U41" s="17"/>
      <c r="V41" s="17"/>
      <c r="W41" s="15"/>
      <c r="X41" s="15"/>
    </row>
    <row r="42" spans="1:24" x14ac:dyDescent="0.2">
      <c r="A42" s="17"/>
      <c r="B42" s="17"/>
      <c r="C42" s="17"/>
      <c r="D42" s="17"/>
      <c r="L42" s="26"/>
      <c r="M42" s="26"/>
      <c r="N42" s="26"/>
      <c r="Q42" s="17"/>
      <c r="R42" s="17"/>
      <c r="S42" s="17"/>
      <c r="T42" s="17"/>
      <c r="U42" s="17"/>
      <c r="V42" s="17"/>
      <c r="W42" s="15"/>
      <c r="X42" s="15"/>
    </row>
    <row r="43" spans="1:24" x14ac:dyDescent="0.2">
      <c r="A43" s="17"/>
      <c r="B43" s="17"/>
      <c r="C43" s="17"/>
      <c r="D43" s="17"/>
      <c r="L43" s="26"/>
      <c r="M43" s="26"/>
      <c r="N43" s="26"/>
      <c r="Q43" s="17"/>
      <c r="R43" s="17"/>
      <c r="S43" s="17"/>
      <c r="T43" s="17"/>
      <c r="U43" s="17"/>
      <c r="V43" s="17"/>
      <c r="W43" s="15"/>
      <c r="X43" s="15"/>
    </row>
    <row r="44" spans="1:24" x14ac:dyDescent="0.2">
      <c r="A44" s="17"/>
      <c r="B44" s="17"/>
      <c r="C44" s="17"/>
      <c r="D44" s="17"/>
      <c r="L44" s="26"/>
      <c r="M44" s="26"/>
      <c r="N44" s="26"/>
      <c r="Q44" s="17"/>
      <c r="R44" s="17"/>
      <c r="S44" s="17"/>
      <c r="T44" s="17"/>
      <c r="U44" s="17"/>
      <c r="V44" s="17"/>
      <c r="W44" s="15"/>
      <c r="X44" s="15"/>
    </row>
    <row r="45" spans="1:24" x14ac:dyDescent="0.2">
      <c r="A45" s="17"/>
      <c r="B45" s="17"/>
      <c r="C45" s="17"/>
      <c r="D45" s="17"/>
      <c r="L45" s="26"/>
      <c r="M45" s="26"/>
      <c r="N45" s="26"/>
      <c r="Q45" s="17"/>
      <c r="R45" s="17"/>
      <c r="S45" s="17"/>
      <c r="T45" s="17"/>
      <c r="U45" s="17"/>
      <c r="V45" s="17"/>
      <c r="W45" s="15"/>
      <c r="X45" s="15"/>
    </row>
    <row r="46" spans="1:24" x14ac:dyDescent="0.2">
      <c r="A46" s="17"/>
      <c r="B46" s="17"/>
      <c r="C46" s="17"/>
      <c r="D46" s="17"/>
      <c r="L46" s="26"/>
      <c r="M46" s="26"/>
      <c r="N46" s="26"/>
      <c r="Q46" s="17"/>
      <c r="R46" s="17"/>
      <c r="S46" s="17"/>
      <c r="T46" s="17"/>
      <c r="U46" s="17"/>
      <c r="V46" s="17"/>
      <c r="W46" s="15"/>
      <c r="X46" s="15"/>
    </row>
    <row r="47" spans="1:24" x14ac:dyDescent="0.2">
      <c r="A47" s="17"/>
      <c r="B47" s="17"/>
      <c r="C47" s="17"/>
      <c r="D47" s="17"/>
      <c r="L47" s="26"/>
      <c r="M47" s="26"/>
      <c r="N47" s="26"/>
      <c r="Q47" s="17"/>
      <c r="R47" s="17"/>
      <c r="S47" s="17"/>
      <c r="T47" s="17"/>
      <c r="U47" s="17"/>
      <c r="V47" s="17"/>
      <c r="W47" s="15"/>
      <c r="X47" s="15"/>
    </row>
    <row r="48" spans="1:24" x14ac:dyDescent="0.2">
      <c r="A48" s="17"/>
      <c r="B48" s="17"/>
      <c r="C48" s="17"/>
      <c r="D48" s="17"/>
      <c r="L48" s="26"/>
      <c r="M48" s="26"/>
      <c r="N48" s="26"/>
      <c r="Q48" s="17"/>
      <c r="R48" s="17"/>
      <c r="S48" s="17"/>
      <c r="T48" s="17"/>
      <c r="U48" s="17"/>
      <c r="V48" s="17"/>
      <c r="W48" s="15"/>
      <c r="X48" s="15"/>
    </row>
    <row r="49" spans="1:24" x14ac:dyDescent="0.2">
      <c r="A49" s="17"/>
      <c r="B49" s="17"/>
      <c r="C49" s="17"/>
      <c r="D49" s="17"/>
      <c r="L49" s="26"/>
      <c r="M49" s="26"/>
      <c r="N49" s="26"/>
      <c r="Q49" s="17"/>
      <c r="R49" s="17"/>
      <c r="S49" s="17"/>
      <c r="T49" s="17"/>
      <c r="U49" s="17"/>
      <c r="V49" s="17"/>
      <c r="W49" s="15"/>
      <c r="X49" s="15"/>
    </row>
    <row r="50" spans="1:24" ht="38.25" customHeight="1" x14ac:dyDescent="0.2">
      <c r="A50" s="17"/>
      <c r="B50" s="17"/>
      <c r="C50" s="17"/>
      <c r="D50" s="17"/>
      <c r="L50" s="26"/>
      <c r="M50" s="26"/>
      <c r="N50" s="26"/>
      <c r="Q50" s="17"/>
      <c r="R50" s="17"/>
      <c r="S50" s="17"/>
      <c r="T50" s="17"/>
      <c r="U50" s="17"/>
      <c r="V50" s="17"/>
      <c r="W50" s="15"/>
      <c r="X50" s="15"/>
    </row>
    <row r="51" spans="1:24" x14ac:dyDescent="0.2">
      <c r="A51" s="17"/>
      <c r="B51" s="17"/>
      <c r="C51" s="17"/>
      <c r="D51" s="17"/>
      <c r="L51" s="26"/>
      <c r="M51" s="26"/>
      <c r="N51" s="26"/>
      <c r="Q51" s="17"/>
      <c r="R51" s="17"/>
      <c r="S51" s="17"/>
      <c r="T51" s="17"/>
      <c r="U51" s="17"/>
      <c r="V51" s="17"/>
      <c r="W51" s="15"/>
      <c r="X51" s="15"/>
    </row>
    <row r="52" spans="1:24" ht="15" x14ac:dyDescent="0.2">
      <c r="A52" s="17"/>
      <c r="B52" s="17"/>
      <c r="C52" s="17"/>
      <c r="D52" s="17"/>
      <c r="G52" s="18"/>
      <c r="H52" s="18"/>
      <c r="I52" s="18"/>
      <c r="L52" s="16"/>
      <c r="M52" s="16"/>
      <c r="N52" s="16"/>
      <c r="Q52" s="17"/>
      <c r="R52" s="17"/>
      <c r="S52" s="17"/>
      <c r="T52" s="17"/>
      <c r="U52" s="17"/>
      <c r="V52" s="17"/>
      <c r="W52" s="15"/>
      <c r="X52" s="15"/>
    </row>
    <row r="53" spans="1:24" ht="15" x14ac:dyDescent="0.2">
      <c r="A53" s="17"/>
      <c r="B53" s="17"/>
      <c r="C53" s="17"/>
      <c r="D53" s="17"/>
      <c r="G53" s="18"/>
      <c r="H53" s="18"/>
      <c r="I53" s="18"/>
      <c r="L53" s="16"/>
      <c r="M53" s="16"/>
      <c r="N53" s="16"/>
      <c r="Q53" s="17"/>
      <c r="R53" s="17"/>
      <c r="S53" s="17"/>
      <c r="T53" s="17"/>
      <c r="U53" s="17"/>
      <c r="V53" s="17"/>
      <c r="W53" s="15"/>
      <c r="X53" s="15"/>
    </row>
    <row r="54" spans="1:24" ht="15" x14ac:dyDescent="0.2">
      <c r="A54" s="17"/>
      <c r="B54" s="17"/>
      <c r="C54" s="17"/>
      <c r="D54" s="17"/>
      <c r="G54" s="18"/>
      <c r="H54" s="18"/>
      <c r="I54" s="18"/>
      <c r="L54" s="16"/>
      <c r="M54" s="16"/>
      <c r="N54" s="16"/>
      <c r="Q54" s="17"/>
      <c r="R54" s="17"/>
      <c r="S54" s="17"/>
      <c r="T54" s="17"/>
      <c r="U54" s="17"/>
      <c r="V54" s="17"/>
      <c r="W54" s="15"/>
      <c r="X54" s="15"/>
    </row>
    <row r="55" spans="1:24" x14ac:dyDescent="0.2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5"/>
      <c r="X55" s="15"/>
    </row>
    <row r="56" spans="1:24" x14ac:dyDescent="0.2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5"/>
      <c r="X56" s="15"/>
    </row>
    <row r="57" spans="1:24" x14ac:dyDescent="0.2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5"/>
      <c r="X57" s="15"/>
    </row>
    <row r="58" spans="1:24" x14ac:dyDescent="0.2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5"/>
      <c r="X58" s="15"/>
    </row>
    <row r="59" spans="1:24" x14ac:dyDescent="0.2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5"/>
      <c r="X59" s="15"/>
    </row>
    <row r="60" spans="1:24" x14ac:dyDescent="0.2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5"/>
      <c r="X60" s="15"/>
    </row>
    <row r="61" spans="1:24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5"/>
      <c r="X61" s="15"/>
    </row>
    <row r="62" spans="1:24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5"/>
      <c r="X62" s="15"/>
    </row>
    <row r="63" spans="1:24" x14ac:dyDescent="0.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</row>
    <row r="64" spans="1:24" x14ac:dyDescent="0.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</row>
    <row r="65" spans="1:22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</row>
    <row r="66" spans="1:22" x14ac:dyDescent="0.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</row>
    <row r="67" spans="1:22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</row>
    <row r="68" spans="1:22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</row>
    <row r="69" spans="1:22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</row>
    <row r="70" spans="1:22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</row>
    <row r="71" spans="1:22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Toimitukset</vt:lpstr>
      <vt:lpstr>Yhteenveto</vt:lpstr>
      <vt:lpstr>Taul3</vt:lpstr>
    </vt:vector>
  </TitlesOfParts>
  <Company>Maanmittauslaitos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Hiitola Olli</dc:creator>
  <cp:lastModifiedBy>olli</cp:lastModifiedBy>
  <dcterms:created xsi:type="dcterms:W3CDTF">2018-08-28T10:16:36Z</dcterms:created>
  <dcterms:modified xsi:type="dcterms:W3CDTF">2019-02-12T15:10:21Z</dcterms:modified>
</cp:coreProperties>
</file>