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35844\OneDrive\Documents\PINOA\"/>
    </mc:Choice>
  </mc:AlternateContent>
  <xr:revisionPtr revIDLastSave="0" documentId="13_ncr:1_{0536C59A-033F-48D9-93B2-AA583F00D13F}" xr6:coauthVersionLast="46" xr6:coauthVersionMax="46" xr10:uidLastSave="{00000000-0000-0000-0000-000000000000}"/>
  <bookViews>
    <workbookView xWindow="-108" yWindow="-108" windowWidth="23256" windowHeight="12576" xr2:uid="{4A2A297B-A833-48F8-8D60-C9D0D408BD6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3" i="1" l="1"/>
  <c r="L31" i="1"/>
  <c r="I27" i="1"/>
  <c r="E10" i="1"/>
  <c r="I23" i="1"/>
  <c r="E21" i="1"/>
  <c r="I29" i="1"/>
  <c r="D31" i="1" l="1"/>
  <c r="M31" i="1"/>
  <c r="E13" i="1"/>
  <c r="I28" i="1"/>
  <c r="I30" i="1"/>
  <c r="D28" i="1"/>
  <c r="D29" i="1"/>
  <c r="D30" i="1"/>
  <c r="D27" i="1"/>
  <c r="E31" i="1"/>
  <c r="E15" i="1"/>
  <c r="L30" i="1"/>
  <c r="L29" i="1"/>
  <c r="L28" i="1"/>
  <c r="L27" i="1"/>
  <c r="K30" i="1"/>
  <c r="K29" i="1"/>
  <c r="K28" i="1"/>
  <c r="K27" i="1"/>
  <c r="J30" i="1"/>
  <c r="J29" i="1"/>
  <c r="J28" i="1"/>
  <c r="J27" i="1"/>
  <c r="I13" i="1"/>
  <c r="M30" i="1" s="1"/>
  <c r="E20" i="1"/>
  <c r="E19" i="1"/>
  <c r="E18" i="1"/>
  <c r="E17" i="1"/>
  <c r="E16" i="1"/>
  <c r="E14" i="1"/>
  <c r="E12" i="1"/>
  <c r="E11" i="1"/>
  <c r="E23" i="1" s="1"/>
  <c r="C31" i="1" l="1"/>
  <c r="B27" i="1"/>
  <c r="F27" i="1" s="1"/>
  <c r="C28" i="1"/>
  <c r="C27" i="1"/>
  <c r="B30" i="1"/>
  <c r="B33" i="1"/>
  <c r="B31" i="1"/>
  <c r="B29" i="1"/>
  <c r="D33" i="1"/>
  <c r="D40" i="1" s="1"/>
  <c r="K40" i="1" s="1"/>
  <c r="K48" i="1" s="1"/>
  <c r="E28" i="1"/>
  <c r="E27" i="1"/>
  <c r="E33" i="1"/>
  <c r="C30" i="1"/>
  <c r="F30" i="1" s="1"/>
  <c r="E30" i="1"/>
  <c r="B28" i="1"/>
  <c r="F28" i="1" s="1"/>
  <c r="C29" i="1"/>
  <c r="E29" i="1"/>
  <c r="C33" i="1"/>
  <c r="M28" i="1"/>
  <c r="M27" i="1"/>
  <c r="M29" i="1"/>
  <c r="F29" i="1" l="1"/>
  <c r="D39" i="1"/>
  <c r="K39" i="1" s="1"/>
  <c r="K47" i="1" s="1"/>
  <c r="D41" i="1"/>
  <c r="K41" i="1" s="1"/>
  <c r="K49" i="1" s="1"/>
  <c r="B38" i="1"/>
  <c r="I38" i="1" s="1"/>
  <c r="I46" i="1" s="1"/>
  <c r="B37" i="1"/>
  <c r="I37" i="1" s="1"/>
  <c r="B41" i="1"/>
  <c r="I41" i="1" s="1"/>
  <c r="I49" i="1" s="1"/>
  <c r="D38" i="1"/>
  <c r="K38" i="1" s="1"/>
  <c r="K46" i="1" s="1"/>
  <c r="E38" i="1"/>
  <c r="L38" i="1" s="1"/>
  <c r="L46" i="1" s="1"/>
  <c r="E41" i="1"/>
  <c r="L41" i="1" s="1"/>
  <c r="L49" i="1" s="1"/>
  <c r="D37" i="1"/>
  <c r="K37" i="1" s="1"/>
  <c r="K45" i="1" s="1"/>
  <c r="C41" i="1"/>
  <c r="J41" i="1" s="1"/>
  <c r="J49" i="1" s="1"/>
  <c r="F31" i="1"/>
  <c r="B40" i="1"/>
  <c r="I40" i="1" s="1"/>
  <c r="I48" i="1" s="1"/>
  <c r="I45" i="1"/>
  <c r="E39" i="1"/>
  <c r="L39" i="1" s="1"/>
  <c r="L47" i="1" s="1"/>
  <c r="E37" i="1"/>
  <c r="L37" i="1" s="1"/>
  <c r="L45" i="1" s="1"/>
  <c r="E40" i="1"/>
  <c r="L40" i="1" s="1"/>
  <c r="L48" i="1" s="1"/>
  <c r="C38" i="1"/>
  <c r="J38" i="1" s="1"/>
  <c r="J46" i="1" s="1"/>
  <c r="C37" i="1"/>
  <c r="J37" i="1" s="1"/>
  <c r="J45" i="1" s="1"/>
  <c r="C40" i="1"/>
  <c r="J40" i="1" s="1"/>
  <c r="J48" i="1" s="1"/>
  <c r="C39" i="1"/>
  <c r="J39" i="1" s="1"/>
  <c r="J47" i="1" s="1"/>
  <c r="B39" i="1"/>
  <c r="I39" i="1" s="1"/>
  <c r="I47" i="1" s="1"/>
  <c r="F33" i="1"/>
  <c r="M49" i="1" l="1"/>
  <c r="M45" i="1"/>
  <c r="M47" i="1"/>
  <c r="M48" i="1"/>
  <c r="M46" i="1"/>
</calcChain>
</file>

<file path=xl/sharedStrings.xml><?xml version="1.0" encoding="utf-8"?>
<sst xmlns="http://schemas.openxmlformats.org/spreadsheetml/2006/main" count="116" uniqueCount="58">
  <si>
    <t>u=</t>
  </si>
  <si>
    <t>A=</t>
  </si>
  <si>
    <t>yht</t>
  </si>
  <si>
    <t>kk</t>
  </si>
  <si>
    <t>d/kk</t>
  </si>
  <si>
    <t>A(ikkunat)=</t>
  </si>
  <si>
    <t>W/m2K</t>
  </si>
  <si>
    <t>m2</t>
  </si>
  <si>
    <t>Ilman eristettä</t>
  </si>
  <si>
    <t>ff-pir 30mm</t>
  </si>
  <si>
    <t>ff-pir 100mm</t>
  </si>
  <si>
    <t>xps 40mm</t>
  </si>
  <si>
    <t xml:space="preserve"> xps 100mm</t>
  </si>
  <si>
    <t>€/m2</t>
  </si>
  <si>
    <t>Vuosi</t>
  </si>
  <si>
    <r>
      <t>T(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scheme val="minor"/>
      </rPr>
      <t>C)</t>
    </r>
  </si>
  <si>
    <t>Q (kWh)</t>
  </si>
  <si>
    <t>Materiaalikustannukset, €</t>
  </si>
  <si>
    <t>Johtumishäviö Q, kWh</t>
  </si>
  <si>
    <t>Säästö kWh</t>
  </si>
  <si>
    <t>aver temp</t>
  </si>
  <si>
    <t>IKKUNAT</t>
  </si>
  <si>
    <t>NOSTO-OVI</t>
  </si>
  <si>
    <t>ULKO-OVET</t>
  </si>
  <si>
    <t>YHTEENSÄ</t>
  </si>
  <si>
    <t>OVET(yht.)</t>
  </si>
  <si>
    <t>A(ovet(yht))=</t>
  </si>
  <si>
    <t>A(nosto-ovi)=</t>
  </si>
  <si>
    <t>A(ulko-ovet)=</t>
  </si>
  <si>
    <t>A(total)=</t>
  </si>
  <si>
    <t>u= lämmönläpäisykerroin (W/m2K)</t>
  </si>
  <si>
    <t>A= pinta-ala (m2)</t>
  </si>
  <si>
    <r>
      <t>Ts= sisälämpötila (23</t>
    </r>
    <r>
      <rPr>
        <sz val="11"/>
        <color theme="1"/>
        <rFont val="Calibri"/>
        <family val="2"/>
      </rPr>
      <t>°C*)</t>
    </r>
  </si>
  <si>
    <t>Tu= ulkolämpötila</t>
  </si>
  <si>
    <t>Δt= aika (h)</t>
  </si>
  <si>
    <t>Q= (u*A*(Ts-Tu)*Δt)/1000</t>
  </si>
  <si>
    <t>*Optimaalinen kasvulämpötila versoille</t>
  </si>
  <si>
    <t>X=</t>
  </si>
  <si>
    <t>qf-pir 50mm</t>
  </si>
  <si>
    <t>Sähkönsiirto</t>
  </si>
  <si>
    <t>Sähkö</t>
  </si>
  <si>
    <t>€/kWh</t>
  </si>
  <si>
    <t>Yhteensä</t>
  </si>
  <si>
    <t>U(xps100)=</t>
  </si>
  <si>
    <t>U(xps40)=</t>
  </si>
  <si>
    <t>U(ff-pir100)=</t>
  </si>
  <si>
    <t>U(ff-pir30)=</t>
  </si>
  <si>
    <t>U(qf-pir50)=</t>
  </si>
  <si>
    <t>U(ovi)=</t>
  </si>
  <si>
    <t>U(ikkuna)=</t>
  </si>
  <si>
    <t>xps 100mm=</t>
  </si>
  <si>
    <t>xps 40mm=</t>
  </si>
  <si>
    <t>ff-pir 100mm=</t>
  </si>
  <si>
    <t>ff-pir 30mm=</t>
  </si>
  <si>
    <t>Sähköverot 2.lk</t>
  </si>
  <si>
    <t>Säästö € (brutto)</t>
  </si>
  <si>
    <t>Nettosäästö €/ x-vuotta</t>
  </si>
  <si>
    <t>(veroton hinta)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</si>
</sst>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</font>
    <font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9E7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2" borderId="1" xfId="0" applyFill="1" applyBorder="1"/>
    <xf numFmtId="2" fontId="0" fillId="0" borderId="0" xfId="0" applyNumberFormat="1"/>
    <xf numFmtId="0" fontId="3" fillId="0" borderId="0" xfId="0" applyFont="1"/>
    <xf numFmtId="0" fontId="0" fillId="0" borderId="4" xfId="0" applyBorder="1"/>
    <xf numFmtId="0" fontId="2" fillId="0" borderId="5" xfId="0" applyFont="1" applyBorder="1"/>
    <xf numFmtId="0" fontId="2" fillId="0" borderId="0" xfId="0" applyFont="1" applyBorder="1"/>
    <xf numFmtId="0" fontId="0" fillId="0" borderId="0" xfId="0" applyBorder="1"/>
    <xf numFmtId="0" fontId="0" fillId="0" borderId="6" xfId="0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2" fontId="2" fillId="0" borderId="2" xfId="0" applyNumberFormat="1" applyFont="1" applyBorder="1"/>
    <xf numFmtId="2" fontId="0" fillId="0" borderId="3" xfId="0" applyNumberFormat="1" applyBorder="1"/>
    <xf numFmtId="2" fontId="0" fillId="0" borderId="4" xfId="0" applyNumberFormat="1" applyBorder="1"/>
    <xf numFmtId="2" fontId="0" fillId="0" borderId="5" xfId="0" applyNumberFormat="1" applyBorder="1"/>
    <xf numFmtId="2" fontId="0" fillId="0" borderId="7" xfId="0" applyNumberFormat="1" applyBorder="1"/>
    <xf numFmtId="2" fontId="0" fillId="0" borderId="9" xfId="0" applyNumberFormat="1" applyBorder="1"/>
    <xf numFmtId="2" fontId="0" fillId="0" borderId="10" xfId="0" applyNumberFormat="1" applyBorder="1"/>
    <xf numFmtId="0" fontId="4" fillId="0" borderId="11" xfId="0" applyFont="1" applyBorder="1"/>
    <xf numFmtId="0" fontId="2" fillId="0" borderId="13" xfId="0" applyFont="1" applyBorder="1"/>
    <xf numFmtId="0" fontId="0" fillId="0" borderId="13" xfId="0" applyBorder="1"/>
    <xf numFmtId="0" fontId="0" fillId="0" borderId="12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Border="1" applyAlignment="1">
      <alignment horizontal="right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4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9" xfId="0" applyBorder="1" applyAlignment="1">
      <alignment horizontal="right"/>
    </xf>
    <xf numFmtId="0" fontId="0" fillId="0" borderId="14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4" xfId="0" applyBorder="1"/>
    <xf numFmtId="0" fontId="0" fillId="0" borderId="10" xfId="0" applyBorder="1"/>
    <xf numFmtId="0" fontId="0" fillId="0" borderId="9" xfId="0" applyBorder="1"/>
    <xf numFmtId="2" fontId="0" fillId="0" borderId="1" xfId="0" applyNumberFormat="1" applyBorder="1" applyAlignment="1">
      <alignment horizontal="right"/>
    </xf>
    <xf numFmtId="2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4" xfId="0" applyBorder="1" applyAlignment="1">
      <alignment horizontal="center"/>
    </xf>
    <xf numFmtId="2" fontId="0" fillId="0" borderId="14" xfId="0" applyNumberFormat="1" applyBorder="1"/>
    <xf numFmtId="0" fontId="0" fillId="0" borderId="2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3" xfId="0" applyBorder="1" applyAlignment="1">
      <alignment horizontal="center"/>
    </xf>
    <xf numFmtId="164" fontId="0" fillId="0" borderId="14" xfId="0" applyNumberFormat="1" applyBorder="1" applyAlignment="1">
      <alignment horizontal="right"/>
    </xf>
    <xf numFmtId="164" fontId="0" fillId="0" borderId="10" xfId="0" applyNumberFormat="1" applyBorder="1" applyAlignment="1">
      <alignment horizontal="right"/>
    </xf>
    <xf numFmtId="164" fontId="0" fillId="0" borderId="9" xfId="0" applyNumberFormat="1" applyBorder="1" applyAlignment="1">
      <alignment horizontal="right"/>
    </xf>
    <xf numFmtId="164" fontId="0" fillId="0" borderId="4" xfId="0" applyNumberFormat="1" applyBorder="1"/>
    <xf numFmtId="164" fontId="0" fillId="0" borderId="14" xfId="0" applyNumberFormat="1" applyBorder="1"/>
    <xf numFmtId="164" fontId="0" fillId="0" borderId="6" xfId="0" applyNumberFormat="1" applyBorder="1"/>
    <xf numFmtId="164" fontId="0" fillId="0" borderId="10" xfId="0" applyNumberFormat="1" applyBorder="1"/>
    <xf numFmtId="164" fontId="0" fillId="0" borderId="8" xfId="0" applyNumberFormat="1" applyBorder="1"/>
    <xf numFmtId="164" fontId="0" fillId="0" borderId="9" xfId="0" applyNumberFormat="1" applyBorder="1"/>
    <xf numFmtId="0" fontId="0" fillId="2" borderId="1" xfId="0" applyFill="1" applyBorder="1" applyAlignment="1">
      <alignment horizontal="right"/>
    </xf>
    <xf numFmtId="2" fontId="0" fillId="3" borderId="2" xfId="0" applyNumberFormat="1" applyFill="1" applyBorder="1" applyAlignment="1">
      <alignment horizontal="right"/>
    </xf>
    <xf numFmtId="1" fontId="0" fillId="3" borderId="4" xfId="0" applyNumberForma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0" borderId="1" xfId="0" applyFont="1" applyBorder="1"/>
    <xf numFmtId="0" fontId="0" fillId="0" borderId="1" xfId="0" applyFont="1" applyBorder="1"/>
    <xf numFmtId="0" fontId="0" fillId="0" borderId="1" xfId="0" applyBorder="1"/>
    <xf numFmtId="0" fontId="0" fillId="0" borderId="0" xfId="0" applyFill="1" applyBorder="1" applyAlignment="1">
      <alignment horizontal="right"/>
    </xf>
    <xf numFmtId="0" fontId="0" fillId="0" borderId="0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9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1324F-816C-4E9A-A94A-A73DAAA61B6C}">
  <dimension ref="A1:N49"/>
  <sheetViews>
    <sheetView tabSelected="1" topLeftCell="A31" zoomScaleNormal="100" workbookViewId="0">
      <selection activeCell="C24" sqref="C24"/>
    </sheetView>
  </sheetViews>
  <sheetFormatPr defaultRowHeight="14.4" x14ac:dyDescent="0.3"/>
  <cols>
    <col min="1" max="1" width="14.109375" customWidth="1"/>
    <col min="2" max="2" width="11.6640625" customWidth="1"/>
    <col min="3" max="3" width="12.6640625" customWidth="1"/>
    <col min="4" max="4" width="11.88671875" customWidth="1"/>
    <col min="5" max="5" width="12.33203125" customWidth="1"/>
    <col min="6" max="6" width="9.109375" customWidth="1"/>
    <col min="7" max="7" width="5.88671875" customWidth="1"/>
    <col min="8" max="9" width="13.88671875" customWidth="1"/>
    <col min="10" max="10" width="10.88671875" customWidth="1"/>
    <col min="11" max="11" width="11.77734375" customWidth="1"/>
    <col min="12" max="12" width="12.21875" customWidth="1"/>
    <col min="13" max="13" width="10.44140625" customWidth="1"/>
  </cols>
  <sheetData>
    <row r="1" spans="1:12" ht="23.4" x14ac:dyDescent="0.45">
      <c r="A1" s="19" t="s">
        <v>35</v>
      </c>
      <c r="B1" s="20"/>
      <c r="C1" s="20"/>
      <c r="D1" s="20"/>
      <c r="E1" s="21"/>
      <c r="F1" s="22"/>
    </row>
    <row r="2" spans="1:12" ht="18" x14ac:dyDescent="0.35">
      <c r="A2" s="5"/>
      <c r="B2" s="6"/>
      <c r="C2" s="6"/>
      <c r="D2" s="6"/>
      <c r="E2" s="7"/>
      <c r="F2" s="8"/>
    </row>
    <row r="3" spans="1:12" x14ac:dyDescent="0.3">
      <c r="A3" s="9"/>
      <c r="B3" s="56" t="s">
        <v>0</v>
      </c>
      <c r="C3" s="1">
        <v>1.51</v>
      </c>
      <c r="D3" s="7" t="s">
        <v>6</v>
      </c>
      <c r="E3" s="25" t="s">
        <v>48</v>
      </c>
      <c r="F3" s="26">
        <v>1.51</v>
      </c>
      <c r="H3" s="28" t="s">
        <v>43</v>
      </c>
      <c r="I3" s="31">
        <v>0.37</v>
      </c>
      <c r="J3" s="4" t="s">
        <v>6</v>
      </c>
      <c r="L3" t="s">
        <v>30</v>
      </c>
    </row>
    <row r="4" spans="1:12" x14ac:dyDescent="0.3">
      <c r="A4" s="9"/>
      <c r="B4" s="56" t="s">
        <v>1</v>
      </c>
      <c r="C4" s="1">
        <v>45.89</v>
      </c>
      <c r="D4" s="7" t="s">
        <v>7</v>
      </c>
      <c r="E4" s="25" t="s">
        <v>49</v>
      </c>
      <c r="F4" s="26">
        <v>1.4</v>
      </c>
      <c r="H4" s="29" t="s">
        <v>44</v>
      </c>
      <c r="I4" s="32">
        <v>0.92500000000000004</v>
      </c>
      <c r="J4" s="8" t="s">
        <v>6</v>
      </c>
      <c r="L4" t="s">
        <v>31</v>
      </c>
    </row>
    <row r="5" spans="1:12" x14ac:dyDescent="0.3">
      <c r="A5" s="9"/>
      <c r="B5" s="56" t="s">
        <v>4</v>
      </c>
      <c r="C5" s="1">
        <v>28</v>
      </c>
      <c r="D5" s="7"/>
      <c r="E5" s="25"/>
      <c r="F5" s="26"/>
      <c r="H5" s="29" t="s">
        <v>45</v>
      </c>
      <c r="I5" s="32">
        <v>0.22</v>
      </c>
      <c r="J5" s="8" t="s">
        <v>6</v>
      </c>
      <c r="L5" t="s">
        <v>32</v>
      </c>
    </row>
    <row r="6" spans="1:12" x14ac:dyDescent="0.3">
      <c r="A6" s="9"/>
      <c r="B6" s="56" t="s">
        <v>4</v>
      </c>
      <c r="C6" s="1">
        <v>30</v>
      </c>
      <c r="D6" s="7"/>
      <c r="E6" s="63"/>
      <c r="F6" s="26"/>
      <c r="H6" s="29" t="s">
        <v>46</v>
      </c>
      <c r="I6" s="32">
        <v>0.73299999999999998</v>
      </c>
      <c r="J6" s="8" t="s">
        <v>6</v>
      </c>
      <c r="L6" t="s">
        <v>33</v>
      </c>
    </row>
    <row r="7" spans="1:12" x14ac:dyDescent="0.3">
      <c r="A7" s="9"/>
      <c r="B7" s="56" t="s">
        <v>4</v>
      </c>
      <c r="C7" s="1">
        <v>31</v>
      </c>
      <c r="D7" s="7"/>
      <c r="E7" s="7"/>
      <c r="F7" s="8"/>
      <c r="H7" s="30" t="s">
        <v>47</v>
      </c>
      <c r="I7" s="32">
        <v>0.44</v>
      </c>
      <c r="J7" s="11" t="s">
        <v>6</v>
      </c>
      <c r="L7" s="3" t="s">
        <v>34</v>
      </c>
    </row>
    <row r="8" spans="1:12" x14ac:dyDescent="0.3">
      <c r="A8" s="9"/>
      <c r="B8" s="7"/>
      <c r="C8" s="7"/>
      <c r="D8" s="7"/>
      <c r="E8" s="7"/>
      <c r="F8" s="8"/>
      <c r="H8" s="45"/>
      <c r="I8" s="46"/>
      <c r="J8" s="21"/>
    </row>
    <row r="9" spans="1:12" x14ac:dyDescent="0.3">
      <c r="A9" s="39" t="s">
        <v>14</v>
      </c>
      <c r="B9" s="40" t="s">
        <v>3</v>
      </c>
      <c r="C9" s="41" t="s">
        <v>15</v>
      </c>
      <c r="D9" s="41"/>
      <c r="E9" s="41" t="s">
        <v>16</v>
      </c>
      <c r="F9" s="41"/>
      <c r="H9" s="28" t="s">
        <v>5</v>
      </c>
      <c r="I9" s="32">
        <v>13.1</v>
      </c>
      <c r="J9" s="4" t="s">
        <v>7</v>
      </c>
      <c r="L9" t="s">
        <v>36</v>
      </c>
    </row>
    <row r="10" spans="1:12" x14ac:dyDescent="0.3">
      <c r="A10" s="44">
        <v>2013</v>
      </c>
      <c r="B10" s="42">
        <v>1</v>
      </c>
      <c r="C10">
        <v>-5.9</v>
      </c>
      <c r="D10" s="28"/>
      <c r="E10" s="47">
        <f>(C3*C4*(23-C10)*(24*C7))/1000</f>
        <v>1489.9297202400003</v>
      </c>
      <c r="F10" s="34"/>
      <c r="H10" s="29" t="s">
        <v>26</v>
      </c>
      <c r="I10" s="32">
        <v>45.89</v>
      </c>
      <c r="J10" s="8" t="s">
        <v>7</v>
      </c>
    </row>
    <row r="11" spans="1:12" x14ac:dyDescent="0.3">
      <c r="A11" s="27">
        <v>2013</v>
      </c>
      <c r="B11" s="26">
        <v>2</v>
      </c>
      <c r="C11">
        <v>-2.8</v>
      </c>
      <c r="D11" s="29"/>
      <c r="E11" s="48">
        <f>(C3*C4*(23-C11)*(24*C5))/1000</f>
        <v>1201.3899206400001</v>
      </c>
      <c r="F11" s="35"/>
      <c r="H11" s="29" t="s">
        <v>27</v>
      </c>
      <c r="I11" s="32">
        <v>20.64</v>
      </c>
      <c r="J11" s="8" t="s">
        <v>7</v>
      </c>
    </row>
    <row r="12" spans="1:12" x14ac:dyDescent="0.3">
      <c r="A12" s="27">
        <v>2013</v>
      </c>
      <c r="B12" s="26">
        <v>3</v>
      </c>
      <c r="C12">
        <v>-6.6</v>
      </c>
      <c r="D12" s="29"/>
      <c r="E12" s="48">
        <f>(C3*C4*(23-C12)*(24*C7))/1000</f>
        <v>1526.0179833600005</v>
      </c>
      <c r="F12" s="35"/>
      <c r="H12" s="29" t="s">
        <v>28</v>
      </c>
      <c r="I12" s="32">
        <v>4.6100000000000003</v>
      </c>
      <c r="J12" s="8" t="s">
        <v>7</v>
      </c>
    </row>
    <row r="13" spans="1:12" x14ac:dyDescent="0.3">
      <c r="A13" s="27">
        <v>2013</v>
      </c>
      <c r="B13" s="26">
        <v>4</v>
      </c>
      <c r="C13">
        <v>2.7</v>
      </c>
      <c r="D13" s="29"/>
      <c r="E13" s="48">
        <f>(C3*C4*(23-C13)*(24*C6))/1000</f>
        <v>1012.7996424000002</v>
      </c>
      <c r="F13" s="35"/>
      <c r="H13" s="30" t="s">
        <v>29</v>
      </c>
      <c r="I13" s="32">
        <f>SUM(I9,I10)</f>
        <v>58.99</v>
      </c>
      <c r="J13" s="11" t="s">
        <v>7</v>
      </c>
    </row>
    <row r="14" spans="1:12" x14ac:dyDescent="0.3">
      <c r="A14" s="27">
        <v>2013</v>
      </c>
      <c r="B14" s="26">
        <v>5</v>
      </c>
      <c r="C14">
        <v>13.5</v>
      </c>
      <c r="D14" s="29"/>
      <c r="E14" s="48">
        <f>(C3*C4*(23-C14)*(24*C7))/1000</f>
        <v>489.76928520000007</v>
      </c>
      <c r="F14" s="35"/>
      <c r="H14" s="45"/>
      <c r="I14" s="46"/>
      <c r="J14" s="21"/>
    </row>
    <row r="15" spans="1:12" x14ac:dyDescent="0.3">
      <c r="A15" s="27">
        <v>2013</v>
      </c>
      <c r="B15" s="26">
        <v>6</v>
      </c>
      <c r="C15">
        <v>18.100000000000001</v>
      </c>
      <c r="D15" s="29"/>
      <c r="E15" s="48">
        <f>(C3*C4*(23-C15)*(24*C6))/1000</f>
        <v>244.46887919999995</v>
      </c>
      <c r="F15" s="35"/>
      <c r="H15" s="28" t="s">
        <v>50</v>
      </c>
      <c r="I15" s="32">
        <v>13.31</v>
      </c>
      <c r="J15" s="4" t="s">
        <v>13</v>
      </c>
    </row>
    <row r="16" spans="1:12" x14ac:dyDescent="0.3">
      <c r="A16" s="27">
        <v>2013</v>
      </c>
      <c r="B16" s="26">
        <v>7</v>
      </c>
      <c r="C16">
        <v>18.3</v>
      </c>
      <c r="D16" s="29"/>
      <c r="E16" s="48">
        <f>(C3*C4*(23-C16)*(24*C7))/1000</f>
        <v>242.30690952</v>
      </c>
      <c r="F16" s="35"/>
      <c r="H16" s="29" t="s">
        <v>51</v>
      </c>
      <c r="I16" s="32">
        <v>5.47</v>
      </c>
      <c r="J16" s="8" t="s">
        <v>13</v>
      </c>
    </row>
    <row r="17" spans="1:14" x14ac:dyDescent="0.3">
      <c r="A17" s="27">
        <v>2013</v>
      </c>
      <c r="B17" s="26">
        <v>8</v>
      </c>
      <c r="C17">
        <v>17.3</v>
      </c>
      <c r="D17" s="29"/>
      <c r="E17" s="48">
        <f>(C3*C4*(23-C17)*(24*C7))/1000</f>
        <v>293.86157111999995</v>
      </c>
      <c r="F17" s="35"/>
      <c r="H17" s="29" t="s">
        <v>52</v>
      </c>
      <c r="I17" s="32">
        <v>20.66</v>
      </c>
      <c r="J17" s="8" t="s">
        <v>13</v>
      </c>
    </row>
    <row r="18" spans="1:14" x14ac:dyDescent="0.3">
      <c r="A18" s="27">
        <v>2013</v>
      </c>
      <c r="B18" s="26">
        <v>9</v>
      </c>
      <c r="C18">
        <v>11.9</v>
      </c>
      <c r="D18" s="29"/>
      <c r="E18" s="48">
        <f>(C3*C4*(23-C18)*(24*C6))/1000</f>
        <v>553.79684880000002</v>
      </c>
      <c r="F18" s="35"/>
      <c r="H18" s="30" t="s">
        <v>53</v>
      </c>
      <c r="I18" s="33">
        <v>9.1</v>
      </c>
      <c r="J18" s="11" t="s">
        <v>13</v>
      </c>
    </row>
    <row r="19" spans="1:14" x14ac:dyDescent="0.3">
      <c r="A19" s="27">
        <v>2013</v>
      </c>
      <c r="B19" s="26">
        <v>10</v>
      </c>
      <c r="C19">
        <v>6.6</v>
      </c>
      <c r="D19" s="29"/>
      <c r="E19" s="48">
        <f>(C3*C4*(23-C19)*(24*C7))/1000</f>
        <v>845.49645023999994</v>
      </c>
      <c r="F19" s="35"/>
      <c r="H19" s="63" t="s">
        <v>38</v>
      </c>
      <c r="I19" s="64">
        <v>8.14</v>
      </c>
      <c r="J19" s="11" t="s">
        <v>13</v>
      </c>
    </row>
    <row r="20" spans="1:14" ht="18" x14ac:dyDescent="0.35">
      <c r="A20" s="27">
        <v>2013</v>
      </c>
      <c r="B20" s="26">
        <v>11</v>
      </c>
      <c r="C20">
        <v>3.5</v>
      </c>
      <c r="D20" s="29"/>
      <c r="E20" s="48">
        <f>(C3*C4*(23-C20)*(24*C6))/1000</f>
        <v>972.88635599999998</v>
      </c>
      <c r="F20" s="35"/>
      <c r="H20" s="60" t="s">
        <v>40</v>
      </c>
      <c r="I20" s="39">
        <v>4.9500000000000002E-2</v>
      </c>
      <c r="J20" s="61" t="s">
        <v>41</v>
      </c>
    </row>
    <row r="21" spans="1:14" ht="18" x14ac:dyDescent="0.35">
      <c r="A21" s="23">
        <v>2013</v>
      </c>
      <c r="B21" s="24">
        <v>12</v>
      </c>
      <c r="C21">
        <v>1.3</v>
      </c>
      <c r="D21" s="30"/>
      <c r="E21" s="49">
        <f>(C3*C4*(23-C21)*(24*C7))/1000</f>
        <v>1118.7361567200001</v>
      </c>
      <c r="F21" s="36"/>
      <c r="H21" s="60" t="s">
        <v>39</v>
      </c>
      <c r="I21" s="39">
        <v>3.2800000000000003E-2</v>
      </c>
      <c r="J21" s="61" t="s">
        <v>41</v>
      </c>
    </row>
    <row r="22" spans="1:14" x14ac:dyDescent="0.3">
      <c r="A22" s="9"/>
      <c r="B22" s="8"/>
      <c r="C22" s="34"/>
      <c r="D22" s="35"/>
      <c r="E22" s="18"/>
      <c r="F22" s="35"/>
      <c r="H22" s="62" t="s">
        <v>54</v>
      </c>
      <c r="I22" s="40">
        <v>7.0299999999999998E-3</v>
      </c>
      <c r="J22" s="61" t="s">
        <v>41</v>
      </c>
    </row>
    <row r="23" spans="1:14" ht="18" x14ac:dyDescent="0.35">
      <c r="A23" s="10"/>
      <c r="B23" s="11" t="s">
        <v>20</v>
      </c>
      <c r="C23" s="17">
        <f>AVERAGE(C10:C21)</f>
        <v>6.4916666666666671</v>
      </c>
      <c r="D23" s="36" t="s">
        <v>2</v>
      </c>
      <c r="E23" s="17">
        <f>SUM(E10:E21)</f>
        <v>9991.4597234400007</v>
      </c>
      <c r="F23" s="36"/>
      <c r="H23" s="62" t="s">
        <v>42</v>
      </c>
      <c r="I23" s="59">
        <f>SUM(I20:I22)</f>
        <v>8.9330000000000007E-2</v>
      </c>
      <c r="J23" s="60" t="s">
        <v>41</v>
      </c>
    </row>
    <row r="25" spans="1:14" ht="18" x14ac:dyDescent="0.35">
      <c r="A25" s="12" t="s">
        <v>18</v>
      </c>
      <c r="B25" s="14"/>
      <c r="C25" s="13"/>
      <c r="D25" s="13"/>
      <c r="E25" s="13"/>
      <c r="F25" s="14"/>
      <c r="G25" s="2"/>
      <c r="H25" s="12" t="s">
        <v>17</v>
      </c>
      <c r="I25" s="14"/>
      <c r="J25" s="13"/>
      <c r="K25" s="13"/>
      <c r="L25" s="13"/>
      <c r="M25" s="14"/>
      <c r="N25" s="2"/>
    </row>
    <row r="26" spans="1:14" x14ac:dyDescent="0.3">
      <c r="A26" s="38"/>
      <c r="B26" s="37" t="s">
        <v>21</v>
      </c>
      <c r="C26" s="37" t="s">
        <v>25</v>
      </c>
      <c r="D26" s="37" t="s">
        <v>22</v>
      </c>
      <c r="E26" s="37" t="s">
        <v>23</v>
      </c>
      <c r="F26" s="37" t="s">
        <v>24</v>
      </c>
      <c r="G26" s="2"/>
      <c r="H26" s="38"/>
      <c r="I26" s="37" t="s">
        <v>21</v>
      </c>
      <c r="J26" s="37" t="s">
        <v>25</v>
      </c>
      <c r="K26" s="37" t="s">
        <v>22</v>
      </c>
      <c r="L26" s="37" t="s">
        <v>23</v>
      </c>
      <c r="M26" s="37" t="s">
        <v>24</v>
      </c>
      <c r="N26" s="2"/>
    </row>
    <row r="27" spans="1:14" x14ac:dyDescent="0.3">
      <c r="A27" s="15" t="s">
        <v>12</v>
      </c>
      <c r="B27" s="50">
        <f>(I3*$I$9*(23-$C$23)*8760)/1000</f>
        <v>700.939211</v>
      </c>
      <c r="C27" s="51">
        <f>(I3*$I$10*(23-$C$23)*8760)/1000</f>
        <v>2455.4275108999996</v>
      </c>
      <c r="D27" s="51">
        <f>(I3*$I$11*(23-$A$23)*8760)/1000</f>
        <v>1538.662464</v>
      </c>
      <c r="E27" s="51">
        <f>(I3*$I$12*(23-$C$23)*8760)/1000</f>
        <v>246.66639409999996</v>
      </c>
      <c r="F27" s="51">
        <f>B27+C27</f>
        <v>3156.3667218999994</v>
      </c>
      <c r="G27" s="2"/>
      <c r="H27" s="15" t="s">
        <v>12</v>
      </c>
      <c r="I27" s="51">
        <f>I9*I15</f>
        <v>174.36099999999999</v>
      </c>
      <c r="J27" s="51">
        <f>I10*I15</f>
        <v>610.79590000000007</v>
      </c>
      <c r="K27" s="51">
        <f>I11*I15</f>
        <v>274.71840000000003</v>
      </c>
      <c r="L27" s="51">
        <f>I12*I15</f>
        <v>61.359100000000005</v>
      </c>
      <c r="M27" s="51">
        <f>I13*I15</f>
        <v>785.15690000000006</v>
      </c>
      <c r="N27" s="2"/>
    </row>
    <row r="28" spans="1:14" x14ac:dyDescent="0.3">
      <c r="A28" s="15" t="s">
        <v>11</v>
      </c>
      <c r="B28" s="52">
        <f>(I4*$I$9*(23-$C$23)*8760)/1000</f>
        <v>1752.3480274999999</v>
      </c>
      <c r="C28" s="53">
        <f>(I4*$I$10*(23-$C$23)*8760)/1000</f>
        <v>6138.5687772500005</v>
      </c>
      <c r="D28" s="53">
        <f>(I4*$I$11*(23-$A$23)*8760)/1000</f>
        <v>3846.65616</v>
      </c>
      <c r="E28" s="53">
        <f>(I4*$I$12*(23-$C$23)*8760)/1000</f>
        <v>616.66598525000006</v>
      </c>
      <c r="F28" s="53">
        <f>B28+C28</f>
        <v>7890.9168047500007</v>
      </c>
      <c r="G28" s="2"/>
      <c r="H28" s="15" t="s">
        <v>11</v>
      </c>
      <c r="I28" s="53">
        <f>I9*I16</f>
        <v>71.656999999999996</v>
      </c>
      <c r="J28" s="53">
        <f>I10*I16</f>
        <v>251.01829999999998</v>
      </c>
      <c r="K28" s="53">
        <f>I11*I16</f>
        <v>112.9008</v>
      </c>
      <c r="L28" s="53">
        <f>I12*I16</f>
        <v>25.216699999999999</v>
      </c>
      <c r="M28" s="53">
        <f>I13*I16</f>
        <v>322.67529999999999</v>
      </c>
      <c r="N28" s="2"/>
    </row>
    <row r="29" spans="1:14" x14ac:dyDescent="0.3">
      <c r="A29" s="15" t="s">
        <v>10</v>
      </c>
      <c r="B29" s="52">
        <f>(I5*$I$9*(23-$C$23)*8760)/1000</f>
        <v>416.77466599999997</v>
      </c>
      <c r="C29" s="53">
        <f>(I5*$I$10*(23-$C$23)*8760)/1000</f>
        <v>1459.9839253999999</v>
      </c>
      <c r="D29" s="53">
        <f>(I5*$I$11*(23-$A$23)*8760)/1000</f>
        <v>914.88038399999994</v>
      </c>
      <c r="E29" s="53">
        <f>(I5*$I$12*(23-$C$23)*8760)/1000</f>
        <v>146.66650460000002</v>
      </c>
      <c r="F29" s="53">
        <f>B29+C29</f>
        <v>1876.7585913999999</v>
      </c>
      <c r="G29" s="2"/>
      <c r="H29" s="15" t="s">
        <v>10</v>
      </c>
      <c r="I29" s="53">
        <f>I9*I17</f>
        <v>270.64600000000002</v>
      </c>
      <c r="J29" s="53">
        <f>I10*I17</f>
        <v>948.0874</v>
      </c>
      <c r="K29" s="53">
        <f>I11*I17</f>
        <v>426.42240000000004</v>
      </c>
      <c r="L29" s="53">
        <f>I12*I17</f>
        <v>95.24260000000001</v>
      </c>
      <c r="M29" s="53">
        <f>I13*I17</f>
        <v>1218.7334000000001</v>
      </c>
      <c r="N29" s="2"/>
    </row>
    <row r="30" spans="1:14" x14ac:dyDescent="0.3">
      <c r="A30" s="15" t="s">
        <v>9</v>
      </c>
      <c r="B30" s="52">
        <f>(I6*$I$9*(23-$C$23)*8760)/1000</f>
        <v>1388.6174098999998</v>
      </c>
      <c r="C30" s="53">
        <f>(I6*$I$10*(23-$C$23)*8760)/1000</f>
        <v>4864.4009878099987</v>
      </c>
      <c r="D30" s="53">
        <f>(I6*$I$11*(23-$A$23)*8760)/1000</f>
        <v>3048.2150975999998</v>
      </c>
      <c r="E30" s="53">
        <f>(I6*$I$12*(23-$C$23)*8760)/1000</f>
        <v>488.66612668999994</v>
      </c>
      <c r="F30" s="53">
        <f>B30+C30</f>
        <v>6253.0183977099987</v>
      </c>
      <c r="G30" s="2"/>
      <c r="H30" s="15" t="s">
        <v>9</v>
      </c>
      <c r="I30" s="53">
        <f>I9*I18</f>
        <v>119.21</v>
      </c>
      <c r="J30" s="53">
        <f>I10*I18</f>
        <v>417.59899999999999</v>
      </c>
      <c r="K30" s="53">
        <f>I11*I18</f>
        <v>187.82399999999998</v>
      </c>
      <c r="L30" s="53">
        <f>I12*I18</f>
        <v>41.951000000000001</v>
      </c>
      <c r="M30" s="53">
        <f>I13*I18</f>
        <v>536.80899999999997</v>
      </c>
      <c r="N30" s="2"/>
    </row>
    <row r="31" spans="1:14" x14ac:dyDescent="0.3">
      <c r="A31" s="15" t="s">
        <v>38</v>
      </c>
      <c r="B31" s="52">
        <f>(I7*$I$9*(23-$C$23)*8760)/1000</f>
        <v>833.54933199999994</v>
      </c>
      <c r="C31" s="53">
        <f>(I7*$I$10*(23-$C$23)*8760)/1000</f>
        <v>2919.9678507999997</v>
      </c>
      <c r="D31" s="53">
        <f>(I7*$I$11*(23-$A$23)*8760)/1000</f>
        <v>1829.7607679999999</v>
      </c>
      <c r="E31" s="53">
        <f>(I7*$I$12*(23-$C$23)*8760)/1000</f>
        <v>293.33300920000005</v>
      </c>
      <c r="F31" s="53">
        <f>B31+C31</f>
        <v>3753.5171827999998</v>
      </c>
      <c r="G31" s="2"/>
      <c r="H31" s="16" t="s">
        <v>38</v>
      </c>
      <c r="I31" s="55">
        <v>106.6</v>
      </c>
      <c r="J31" s="55">
        <v>373.5</v>
      </c>
      <c r="K31" s="55">
        <v>168</v>
      </c>
      <c r="L31" s="55">
        <f>I12*I19</f>
        <v>37.525400000000005</v>
      </c>
      <c r="M31" s="55">
        <f>I31+J31</f>
        <v>480.1</v>
      </c>
      <c r="N31" s="2"/>
    </row>
    <row r="32" spans="1:14" x14ac:dyDescent="0.3">
      <c r="A32" s="15"/>
      <c r="B32" s="52"/>
      <c r="C32" s="53"/>
      <c r="D32" s="53"/>
      <c r="E32" s="53"/>
      <c r="F32" s="53"/>
      <c r="G32" s="2"/>
      <c r="H32" s="2"/>
      <c r="I32" s="2"/>
      <c r="J32" s="2"/>
      <c r="K32" s="2"/>
      <c r="L32" s="2"/>
      <c r="M32" s="2"/>
      <c r="N32" s="2"/>
    </row>
    <row r="33" spans="1:14" x14ac:dyDescent="0.3">
      <c r="A33" s="16" t="s">
        <v>8</v>
      </c>
      <c r="B33" s="54">
        <f>(F4*I9*(23-C23)*8760)/1000</f>
        <v>2652.2024200000001</v>
      </c>
      <c r="C33" s="55">
        <f>(F3*I10*(23-C23)*8760)/1000</f>
        <v>10020.7987607</v>
      </c>
      <c r="D33" s="55">
        <f>(F3*I11*(23-C23)*8760)/1000</f>
        <v>4507.0666031999999</v>
      </c>
      <c r="E33" s="55">
        <f>(F3*I12*(23-C23)*8760)/1000</f>
        <v>1006.6655543000001</v>
      </c>
      <c r="F33" s="55">
        <f>B33+C33</f>
        <v>12673.001180699999</v>
      </c>
      <c r="G33" s="2"/>
      <c r="H33" s="2"/>
      <c r="I33" s="2"/>
      <c r="J33" s="2"/>
      <c r="K33" s="2"/>
      <c r="L33" s="2"/>
      <c r="M33" s="2"/>
      <c r="N33" s="2"/>
    </row>
    <row r="34" spans="1:14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</row>
    <row r="35" spans="1:14" ht="18" x14ac:dyDescent="0.35">
      <c r="A35" s="12" t="s">
        <v>19</v>
      </c>
      <c r="B35" s="14"/>
      <c r="C35" s="13"/>
      <c r="D35" s="13"/>
      <c r="E35" s="13"/>
      <c r="F35" s="14"/>
      <c r="G35" s="2"/>
      <c r="H35" s="12" t="s">
        <v>55</v>
      </c>
      <c r="I35" s="14"/>
      <c r="J35" s="13"/>
      <c r="K35" s="13"/>
      <c r="L35" s="13"/>
      <c r="M35" s="14"/>
      <c r="N35" s="2"/>
    </row>
    <row r="36" spans="1:14" x14ac:dyDescent="0.3">
      <c r="A36" s="38"/>
      <c r="B36" s="37" t="s">
        <v>21</v>
      </c>
      <c r="C36" s="37" t="s">
        <v>25</v>
      </c>
      <c r="D36" s="37" t="s">
        <v>22</v>
      </c>
      <c r="E36" s="37" t="s">
        <v>23</v>
      </c>
      <c r="F36" s="38"/>
      <c r="G36" s="2"/>
      <c r="H36" s="38"/>
      <c r="I36" s="37" t="s">
        <v>21</v>
      </c>
      <c r="J36" s="37" t="s">
        <v>25</v>
      </c>
      <c r="K36" s="37" t="s">
        <v>22</v>
      </c>
      <c r="L36" s="37" t="s">
        <v>23</v>
      </c>
      <c r="M36" s="38"/>
      <c r="N36" s="2"/>
    </row>
    <row r="37" spans="1:14" x14ac:dyDescent="0.3">
      <c r="A37" s="15" t="s">
        <v>12</v>
      </c>
      <c r="B37" s="51">
        <f>B33-B27</f>
        <v>1951.2632090000002</v>
      </c>
      <c r="C37" s="51">
        <f>C33-C27</f>
        <v>7565.3712498000004</v>
      </c>
      <c r="D37" s="51">
        <f>D33-D27</f>
        <v>2968.4041391999999</v>
      </c>
      <c r="E37" s="51">
        <f>E33-E27</f>
        <v>759.99916020000012</v>
      </c>
      <c r="F37" s="43"/>
      <c r="G37" s="2"/>
      <c r="H37" s="15" t="s">
        <v>12</v>
      </c>
      <c r="I37" s="51">
        <f>B37*I23</f>
        <v>174.30634245997004</v>
      </c>
      <c r="J37" s="51">
        <f>C37*I23</f>
        <v>675.81461374463413</v>
      </c>
      <c r="K37" s="51">
        <f>D37*I23</f>
        <v>265.16754175473602</v>
      </c>
      <c r="L37" s="51">
        <f>E37*I23</f>
        <v>67.890724980666022</v>
      </c>
      <c r="M37" s="43"/>
      <c r="N37" s="2"/>
    </row>
    <row r="38" spans="1:14" x14ac:dyDescent="0.3">
      <c r="A38" s="15" t="s">
        <v>11</v>
      </c>
      <c r="B38" s="53">
        <f>B33-B28</f>
        <v>899.85439250000013</v>
      </c>
      <c r="C38" s="53">
        <f>C33-C28</f>
        <v>3882.2299834499991</v>
      </c>
      <c r="D38" s="53">
        <f>D33-D28</f>
        <v>660.41044319999992</v>
      </c>
      <c r="E38" s="53">
        <f>E33-E28</f>
        <v>389.99956904999999</v>
      </c>
      <c r="F38" s="18"/>
      <c r="G38" s="2"/>
      <c r="H38" s="15" t="s">
        <v>11</v>
      </c>
      <c r="I38" s="53">
        <f>B38*I23</f>
        <v>80.383992882025012</v>
      </c>
      <c r="J38" s="53">
        <f>C38*I23</f>
        <v>346.79960442158847</v>
      </c>
      <c r="K38" s="53">
        <f>D38*I23</f>
        <v>58.994464891055998</v>
      </c>
      <c r="L38" s="53">
        <f>E38*I23</f>
        <v>34.838661503236501</v>
      </c>
      <c r="M38" s="18"/>
      <c r="N38" s="2"/>
    </row>
    <row r="39" spans="1:14" x14ac:dyDescent="0.3">
      <c r="A39" s="15" t="s">
        <v>10</v>
      </c>
      <c r="B39" s="53">
        <f>B33-B29</f>
        <v>2235.4277540000003</v>
      </c>
      <c r="C39" s="53">
        <f>C33-C29</f>
        <v>8560.8148352999997</v>
      </c>
      <c r="D39" s="53">
        <f>D33-D29</f>
        <v>3592.1862191999999</v>
      </c>
      <c r="E39" s="53">
        <f>E33-E29</f>
        <v>859.9990497</v>
      </c>
      <c r="F39" s="18"/>
      <c r="G39" s="2"/>
      <c r="H39" s="15" t="s">
        <v>10</v>
      </c>
      <c r="I39" s="53">
        <f>B39*I23</f>
        <v>199.69076126482003</v>
      </c>
      <c r="J39" s="53">
        <f>C39*I23</f>
        <v>764.73758923734908</v>
      </c>
      <c r="K39" s="53">
        <f>D39*I23</f>
        <v>320.88999496113604</v>
      </c>
      <c r="L39" s="53">
        <f>E39*I23</f>
        <v>76.823715109701013</v>
      </c>
      <c r="M39" s="18"/>
      <c r="N39" s="2"/>
    </row>
    <row r="40" spans="1:14" x14ac:dyDescent="0.3">
      <c r="A40" s="15" t="s">
        <v>9</v>
      </c>
      <c r="B40" s="53">
        <f>B33-B30</f>
        <v>1263.5850101000003</v>
      </c>
      <c r="C40" s="53">
        <f>C33-C30</f>
        <v>5156.3977728900009</v>
      </c>
      <c r="D40" s="53">
        <f>D33-D30</f>
        <v>1458.8515056000001</v>
      </c>
      <c r="E40" s="53">
        <f>E33-E30</f>
        <v>517.99942761000011</v>
      </c>
      <c r="F40" s="18"/>
      <c r="G40" s="2"/>
      <c r="H40" s="15" t="s">
        <v>9</v>
      </c>
      <c r="I40" s="53">
        <f>B40*I23</f>
        <v>112.87604895223303</v>
      </c>
      <c r="J40" s="53">
        <f>C40*I23</f>
        <v>460.62101305226383</v>
      </c>
      <c r="K40" s="53">
        <f>D40*I23</f>
        <v>130.31920499524801</v>
      </c>
      <c r="L40" s="53">
        <f>E40*I23</f>
        <v>46.27288886840131</v>
      </c>
      <c r="M40" s="18"/>
      <c r="N40" s="2"/>
    </row>
    <row r="41" spans="1:14" x14ac:dyDescent="0.3">
      <c r="A41" s="16" t="s">
        <v>38</v>
      </c>
      <c r="B41" s="55">
        <f>B33-B31</f>
        <v>1818.653088</v>
      </c>
      <c r="C41" s="55">
        <f t="shared" ref="C41:E41" si="0">C33-C31</f>
        <v>7100.8309098999998</v>
      </c>
      <c r="D41" s="55">
        <f t="shared" si="0"/>
        <v>2677.3058351999998</v>
      </c>
      <c r="E41" s="55">
        <f t="shared" si="0"/>
        <v>713.33254510000006</v>
      </c>
      <c r="F41" s="17"/>
      <c r="G41" s="2"/>
      <c r="H41" s="16" t="s">
        <v>38</v>
      </c>
      <c r="I41" s="55">
        <f>B41*$I$23</f>
        <v>162.46028035104001</v>
      </c>
      <c r="J41" s="55">
        <f>C41*$I$23</f>
        <v>634.31722518136701</v>
      </c>
      <c r="K41" s="55">
        <f>D41*$I$23</f>
        <v>239.163730258416</v>
      </c>
      <c r="L41" s="55">
        <f>E41*$I$23</f>
        <v>63.721996253783011</v>
      </c>
      <c r="M41" s="17"/>
      <c r="N41" s="2"/>
    </row>
    <row r="42" spans="1:14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</row>
    <row r="43" spans="1:14" ht="18" x14ac:dyDescent="0.35">
      <c r="A43" s="2"/>
      <c r="B43" s="2"/>
      <c r="C43" s="2"/>
      <c r="D43" s="2"/>
      <c r="E43" s="2"/>
      <c r="F43" s="2"/>
      <c r="G43" s="2"/>
      <c r="H43" s="12" t="s">
        <v>56</v>
      </c>
      <c r="I43" s="14"/>
      <c r="J43" s="57" t="s">
        <v>37</v>
      </c>
      <c r="K43" s="58">
        <v>3</v>
      </c>
      <c r="L43" s="13"/>
      <c r="M43" s="14"/>
      <c r="N43" s="2"/>
    </row>
    <row r="44" spans="1:14" x14ac:dyDescent="0.3">
      <c r="A44" s="2"/>
      <c r="B44" s="2"/>
      <c r="C44" s="2"/>
      <c r="D44" s="2"/>
      <c r="E44" s="2"/>
      <c r="F44" s="2"/>
      <c r="G44" s="2"/>
      <c r="H44" s="38"/>
      <c r="I44" s="37" t="s">
        <v>21</v>
      </c>
      <c r="J44" s="37" t="s">
        <v>25</v>
      </c>
      <c r="K44" s="37" t="s">
        <v>22</v>
      </c>
      <c r="L44" s="37" t="s">
        <v>23</v>
      </c>
      <c r="M44" s="37" t="s">
        <v>24</v>
      </c>
      <c r="N44" s="2"/>
    </row>
    <row r="45" spans="1:14" x14ac:dyDescent="0.3">
      <c r="H45" s="18" t="s">
        <v>12</v>
      </c>
      <c r="I45" s="50">
        <f>K43*I37-I27</f>
        <v>348.55802737991019</v>
      </c>
      <c r="J45" s="51">
        <f>K43*J37-J27</f>
        <v>1416.6479412339022</v>
      </c>
      <c r="K45" s="51">
        <f>K43*K37-K27</f>
        <v>520.78422526420809</v>
      </c>
      <c r="L45" s="51">
        <f>K43*L37-L27</f>
        <v>142.31307494199805</v>
      </c>
      <c r="M45" s="51">
        <f>I45+J45</f>
        <v>1765.2059686138123</v>
      </c>
    </row>
    <row r="46" spans="1:14" x14ac:dyDescent="0.3">
      <c r="H46" s="18" t="s">
        <v>11</v>
      </c>
      <c r="I46" s="52">
        <f>K43*I38-I28</f>
        <v>169.49497864607503</v>
      </c>
      <c r="J46" s="53">
        <f>K43*J38-J28</f>
        <v>789.38051326476557</v>
      </c>
      <c r="K46" s="53">
        <f>K43*K38-K28</f>
        <v>64.082594673167989</v>
      </c>
      <c r="L46" s="53">
        <f>K43*L38-L28</f>
        <v>79.299284509709508</v>
      </c>
      <c r="M46" s="53">
        <f t="shared" ref="M46:M48" si="1">I46+J46</f>
        <v>958.87549191084054</v>
      </c>
    </row>
    <row r="47" spans="1:14" x14ac:dyDescent="0.3">
      <c r="H47" s="18" t="s">
        <v>10</v>
      </c>
      <c r="I47" s="52">
        <f>K43*I39-I29</f>
        <v>328.42628379446006</v>
      </c>
      <c r="J47" s="53">
        <f>K43*J39-J29</f>
        <v>1346.1253677120471</v>
      </c>
      <c r="K47" s="53">
        <f>K43*K39-K29</f>
        <v>536.24758488340808</v>
      </c>
      <c r="L47" s="53">
        <f>K43*L39-L29</f>
        <v>135.22854532910301</v>
      </c>
      <c r="M47" s="53">
        <f t="shared" si="1"/>
        <v>1674.5516515065071</v>
      </c>
    </row>
    <row r="48" spans="1:14" x14ac:dyDescent="0.3">
      <c r="H48" s="18" t="s">
        <v>9</v>
      </c>
      <c r="I48" s="52">
        <f>K43*I40-I30</f>
        <v>219.41814685669914</v>
      </c>
      <c r="J48" s="53">
        <f>K43*J40-J30</f>
        <v>964.26403915679157</v>
      </c>
      <c r="K48" s="53">
        <f>K43*K40-K30</f>
        <v>203.13361498574406</v>
      </c>
      <c r="L48" s="53">
        <f>K43*L40-L30</f>
        <v>96.867666605203937</v>
      </c>
      <c r="M48" s="53">
        <f t="shared" si="1"/>
        <v>1183.6821860134908</v>
      </c>
    </row>
    <row r="49" spans="8:14" x14ac:dyDescent="0.3">
      <c r="H49" s="17" t="s">
        <v>38</v>
      </c>
      <c r="I49" s="54">
        <f>K43*I41-I31</f>
        <v>380.78084105312007</v>
      </c>
      <c r="J49" s="55">
        <f>K43*J41-J31</f>
        <v>1529.4516755441009</v>
      </c>
      <c r="K49" s="55">
        <f>K43*K41-K31</f>
        <v>549.49119077524801</v>
      </c>
      <c r="L49" s="55">
        <f>K43*L41-L31</f>
        <v>153.64058876134902</v>
      </c>
      <c r="M49" s="55">
        <f>I49+J49</f>
        <v>1910.2325165972211</v>
      </c>
      <c r="N49" t="s">
        <v>57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Timpbah Tuomi</dc:creator>
  <cp:lastModifiedBy>Timpbah Tuomi</cp:lastModifiedBy>
  <dcterms:created xsi:type="dcterms:W3CDTF">2020-10-01T12:36:05Z</dcterms:created>
  <dcterms:modified xsi:type="dcterms:W3CDTF">2021-04-29T13:23:10Z</dcterms:modified>
</cp:coreProperties>
</file>