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27555" windowHeight="12300" activeTab="1"/>
  </bookViews>
  <sheets>
    <sheet name="Euroluokkien päästöt" sheetId="4" r:id="rId1"/>
    <sheet name="Lähtötiedot &amp; asiakaslaskenta" sheetId="1" r:id="rId2"/>
    <sheet name="Laskenta" sheetId="2" r:id="rId3"/>
    <sheet name="Taulukot raportille" sheetId="3" r:id="rId4"/>
  </sheets>
  <calcPr calcId="144525"/>
</workbook>
</file>

<file path=xl/calcChain.xml><?xml version="1.0" encoding="utf-8"?>
<calcChain xmlns="http://schemas.openxmlformats.org/spreadsheetml/2006/main">
  <c r="B21" i="2" l="1"/>
  <c r="B20" i="2"/>
  <c r="B19" i="2"/>
  <c r="B7" i="2"/>
  <c r="B4" i="2"/>
  <c r="B3" i="2"/>
  <c r="B8" i="1"/>
  <c r="B1" i="2"/>
  <c r="B2" i="2" s="1"/>
  <c r="B23" i="2"/>
  <c r="B11" i="2"/>
  <c r="B36" i="2" l="1"/>
  <c r="F9" i="3" s="1"/>
  <c r="H34" i="1"/>
  <c r="H33" i="1"/>
  <c r="B25" i="3"/>
  <c r="B40" i="3"/>
  <c r="B55" i="3"/>
  <c r="B70" i="3"/>
  <c r="B85" i="3"/>
  <c r="B100" i="3"/>
  <c r="B115" i="3"/>
  <c r="B130" i="3"/>
  <c r="B145" i="3"/>
  <c r="B144" i="3"/>
  <c r="B129" i="3"/>
  <c r="B114" i="3"/>
  <c r="B99" i="3"/>
  <c r="B84" i="3"/>
  <c r="B69" i="3"/>
  <c r="B54" i="3"/>
  <c r="B39" i="3"/>
  <c r="B24" i="3"/>
  <c r="B24" i="2"/>
  <c r="B25" i="2"/>
  <c r="B26" i="2"/>
  <c r="B27" i="2"/>
  <c r="B28" i="2"/>
  <c r="K34" i="1"/>
  <c r="K35" i="1"/>
  <c r="K36" i="1"/>
  <c r="K37" i="1"/>
  <c r="K38" i="1"/>
  <c r="K39" i="1"/>
  <c r="K40" i="1"/>
  <c r="K41" i="1"/>
  <c r="K42" i="1"/>
  <c r="K33" i="1"/>
  <c r="B11" i="1"/>
  <c r="B143" i="3"/>
  <c r="B128" i="3"/>
  <c r="B113" i="3"/>
  <c r="B98" i="3"/>
  <c r="B83" i="3"/>
  <c r="B68" i="3"/>
  <c r="B53" i="3"/>
  <c r="B38" i="3"/>
  <c r="B23" i="3"/>
  <c r="B8" i="3"/>
  <c r="B10" i="3"/>
  <c r="B9" i="3"/>
  <c r="F45" i="1"/>
  <c r="D34" i="1"/>
  <c r="D35" i="1"/>
  <c r="D36" i="1"/>
  <c r="D37" i="1"/>
  <c r="D38" i="1"/>
  <c r="D39" i="1"/>
  <c r="D40" i="1"/>
  <c r="D41" i="1"/>
  <c r="D42" i="1"/>
  <c r="D33" i="1"/>
  <c r="B10" i="1" s="1"/>
  <c r="B13" i="2"/>
  <c r="B146" i="2" s="1"/>
  <c r="F146" i="3" s="1"/>
  <c r="H43" i="1"/>
  <c r="B9" i="1"/>
  <c r="B45" i="1"/>
  <c r="H35" i="1"/>
  <c r="H36" i="1"/>
  <c r="H37" i="1"/>
  <c r="H38" i="1"/>
  <c r="H39" i="1"/>
  <c r="H40" i="1"/>
  <c r="H41" i="1"/>
  <c r="H42" i="1"/>
  <c r="B16" i="2"/>
  <c r="B137" i="2" s="1"/>
  <c r="F134" i="3" s="1"/>
  <c r="B15" i="2"/>
  <c r="B148" i="2" s="1"/>
  <c r="F148" i="3" s="1"/>
  <c r="B19" i="1"/>
  <c r="B38" i="2" l="1"/>
  <c r="F11" i="3" s="1"/>
  <c r="B40" i="2"/>
  <c r="F13" i="3" s="1"/>
  <c r="B53" i="2"/>
  <c r="F29" i="3" s="1"/>
  <c r="B62" i="2"/>
  <c r="F41" i="3" s="1"/>
  <c r="B64" i="2"/>
  <c r="F43" i="3" s="1"/>
  <c r="B77" i="2"/>
  <c r="F59" i="3" s="1"/>
  <c r="B86" i="2"/>
  <c r="F71" i="3" s="1"/>
  <c r="B88" i="2"/>
  <c r="F73" i="3" s="1"/>
  <c r="B101" i="2"/>
  <c r="F89" i="3" s="1"/>
  <c r="B110" i="2"/>
  <c r="F101" i="3" s="1"/>
  <c r="B112" i="2"/>
  <c r="F103" i="3" s="1"/>
  <c r="B125" i="2"/>
  <c r="F119" i="3" s="1"/>
  <c r="B134" i="2"/>
  <c r="F131" i="3" s="1"/>
  <c r="B136" i="2"/>
  <c r="F133" i="3" s="1"/>
  <c r="B149" i="2"/>
  <c r="F149" i="3" s="1"/>
  <c r="B41" i="2"/>
  <c r="F14" i="3" s="1"/>
  <c r="B50" i="2"/>
  <c r="F26" i="3" s="1"/>
  <c r="B52" i="2"/>
  <c r="F28" i="3" s="1"/>
  <c r="B65" i="2"/>
  <c r="F44" i="3" s="1"/>
  <c r="B74" i="2"/>
  <c r="F56" i="3" s="1"/>
  <c r="B76" i="2"/>
  <c r="F58" i="3" s="1"/>
  <c r="B89" i="2"/>
  <c r="F74" i="3" s="1"/>
  <c r="B98" i="2"/>
  <c r="F86" i="3" s="1"/>
  <c r="B100" i="2"/>
  <c r="F88" i="3" s="1"/>
  <c r="B113" i="2"/>
  <c r="F104" i="3" s="1"/>
  <c r="B122" i="2"/>
  <c r="F116" i="3" s="1"/>
  <c r="B124" i="2"/>
  <c r="F118" i="3" s="1"/>
  <c r="B48" i="2"/>
  <c r="F24" i="3" s="1"/>
  <c r="B60" i="2"/>
  <c r="F39" i="3" s="1"/>
  <c r="B72" i="2"/>
  <c r="F54" i="3" s="1"/>
  <c r="B84" i="2"/>
  <c r="F69" i="3" s="1"/>
  <c r="B96" i="2"/>
  <c r="F84" i="3" s="1"/>
  <c r="B108" i="2"/>
  <c r="F99" i="3" s="1"/>
  <c r="B120" i="2"/>
  <c r="F114" i="3" s="1"/>
  <c r="B132" i="2"/>
  <c r="F129" i="3" s="1"/>
  <c r="B144" i="2"/>
  <c r="F144" i="3" s="1"/>
  <c r="J34" i="1"/>
  <c r="J36" i="1"/>
  <c r="J38" i="1"/>
  <c r="J40" i="1"/>
  <c r="J42" i="1"/>
  <c r="J35" i="1"/>
  <c r="J37" i="1"/>
  <c r="J39" i="1"/>
  <c r="J41" i="1"/>
  <c r="J33" i="1"/>
  <c r="B14" i="2"/>
  <c r="B12" i="2"/>
  <c r="B116" i="2" l="1"/>
  <c r="B32" i="2"/>
  <c r="B80" i="2"/>
  <c r="B128" i="2"/>
  <c r="B68" i="2"/>
  <c r="B140" i="2"/>
  <c r="B56" i="2"/>
  <c r="B104" i="2"/>
  <c r="B44" i="2"/>
  <c r="B92" i="2"/>
  <c r="B133" i="2"/>
  <c r="F130" i="3" s="1"/>
  <c r="B109" i="2"/>
  <c r="F100" i="3" s="1"/>
  <c r="B85" i="2"/>
  <c r="F70" i="3" s="1"/>
  <c r="B61" i="2"/>
  <c r="F40" i="3" s="1"/>
  <c r="B37" i="2"/>
  <c r="F10" i="3" s="1"/>
  <c r="B145" i="2"/>
  <c r="F145" i="3" s="1"/>
  <c r="B121" i="2"/>
  <c r="F115" i="3" s="1"/>
  <c r="B97" i="2"/>
  <c r="F85" i="3" s="1"/>
  <c r="B73" i="2"/>
  <c r="F55" i="3" s="1"/>
  <c r="B49" i="2"/>
  <c r="F25" i="3" s="1"/>
  <c r="B135" i="2"/>
  <c r="F132" i="3" s="1"/>
  <c r="B111" i="2"/>
  <c r="F102" i="3" s="1"/>
  <c r="B87" i="2"/>
  <c r="F72" i="3" s="1"/>
  <c r="B63" i="2"/>
  <c r="F42" i="3" s="1"/>
  <c r="B39" i="2"/>
  <c r="F12" i="3" s="1"/>
  <c r="B147" i="2"/>
  <c r="F147" i="3" s="1"/>
  <c r="B123" i="2"/>
  <c r="F117" i="3" s="1"/>
  <c r="B99" i="2"/>
  <c r="F87" i="3" s="1"/>
  <c r="B75" i="2"/>
  <c r="F57" i="3" s="1"/>
  <c r="B51" i="2"/>
  <c r="F27" i="3" s="1"/>
  <c r="F7" i="3"/>
  <c r="B9" i="2"/>
  <c r="F22" i="3"/>
  <c r="B8" i="2"/>
  <c r="F112" i="3"/>
  <c r="F67" i="3"/>
  <c r="F52" i="3"/>
  <c r="B93" i="2" l="1"/>
  <c r="B141" i="2"/>
  <c r="B129" i="2"/>
  <c r="B117" i="2"/>
  <c r="B105" i="2"/>
  <c r="B81" i="2"/>
  <c r="F68" i="3" s="1"/>
  <c r="B69" i="2"/>
  <c r="B57" i="2"/>
  <c r="B45" i="2"/>
  <c r="B33" i="2"/>
  <c r="B142" i="2"/>
  <c r="B130" i="2"/>
  <c r="B118" i="2"/>
  <c r="F120" i="3" s="1"/>
  <c r="B106" i="2"/>
  <c r="F105" i="3" s="1"/>
  <c r="B94" i="2"/>
  <c r="B82" i="2"/>
  <c r="B70" i="2"/>
  <c r="F60" i="3" s="1"/>
  <c r="B58" i="2"/>
  <c r="B46" i="2"/>
  <c r="B34" i="2"/>
  <c r="F37" i="3"/>
  <c r="F128" i="3"/>
  <c r="F82" i="3"/>
  <c r="F97" i="3"/>
  <c r="F127" i="3"/>
  <c r="F142" i="3"/>
  <c r="F150" i="3"/>
  <c r="F135" i="3"/>
  <c r="F30" i="3"/>
  <c r="F83" i="3"/>
  <c r="F113" i="3"/>
  <c r="F38" i="3"/>
  <c r="F23" i="3"/>
  <c r="F8" i="3"/>
  <c r="F53" i="3"/>
  <c r="F143" i="3"/>
  <c r="F98" i="3"/>
  <c r="F90" i="3"/>
  <c r="F75" i="3"/>
  <c r="F15" i="3"/>
  <c r="F45" i="3"/>
</calcChain>
</file>

<file path=xl/sharedStrings.xml><?xml version="1.0" encoding="utf-8"?>
<sst xmlns="http://schemas.openxmlformats.org/spreadsheetml/2006/main" count="1112" uniqueCount="245">
  <si>
    <t>Ajoneuvon tiedot</t>
  </si>
  <si>
    <t>Ajoneuvoluokka</t>
  </si>
  <si>
    <t>Keskikulutus</t>
  </si>
  <si>
    <t>Massa</t>
  </si>
  <si>
    <t>t</t>
  </si>
  <si>
    <t>l/100km</t>
  </si>
  <si>
    <t>Kuljetustiedot</t>
  </si>
  <si>
    <t>Kilometrit</t>
  </si>
  <si>
    <t>Tonnikilometrit</t>
  </si>
  <si>
    <t>Polttoaine</t>
  </si>
  <si>
    <t>Tiheys (diesel)</t>
  </si>
  <si>
    <t>kg/l</t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</si>
  <si>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</si>
  <si>
    <t>kg/kg</t>
  </si>
  <si>
    <r>
      <t>CO</t>
    </r>
    <r>
      <rPr>
        <vertAlign val="subscript"/>
        <sz val="11"/>
        <color theme="1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Well to wheels*</t>
    </r>
  </si>
  <si>
    <t>S</t>
  </si>
  <si>
    <t>ppm</t>
  </si>
  <si>
    <t>Päästökertoimet kiinteät</t>
  </si>
  <si>
    <t>Päästökertoimet ajoneuvoluokan mukaan</t>
  </si>
  <si>
    <r>
      <t>NO</t>
    </r>
    <r>
      <rPr>
        <vertAlign val="subscript"/>
        <sz val="11"/>
        <color theme="1"/>
        <rFont val="Calibri"/>
        <family val="2"/>
        <scheme val="minor"/>
      </rPr>
      <t>x</t>
    </r>
  </si>
  <si>
    <t>HC</t>
  </si>
  <si>
    <t>CO</t>
  </si>
  <si>
    <t>PM</t>
  </si>
  <si>
    <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</si>
  <si>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NH</t>
    </r>
    <r>
      <rPr>
        <vertAlign val="subscript"/>
        <sz val="11"/>
        <color theme="1"/>
        <rFont val="Calibri"/>
        <family val="2"/>
        <scheme val="minor"/>
      </rPr>
      <t>3</t>
    </r>
  </si>
  <si>
    <t>g/kg</t>
  </si>
  <si>
    <t>Polttoaineen kulutus</t>
  </si>
  <si>
    <t>Polttoainemäärä</t>
  </si>
  <si>
    <t>kg</t>
  </si>
  <si>
    <t>l</t>
  </si>
  <si>
    <t>Päästömäärät reitille</t>
  </si>
  <si>
    <t>g</t>
  </si>
  <si>
    <t>g/km</t>
  </si>
  <si>
    <t>Asiakas 1</t>
  </si>
  <si>
    <t>Asiakas 2</t>
  </si>
  <si>
    <t>Asiakas 3</t>
  </si>
  <si>
    <t>Asiakas 4</t>
  </si>
  <si>
    <t>Asiakas 5</t>
  </si>
  <si>
    <t>Asiakas 6</t>
  </si>
  <si>
    <t>Asiakas 7</t>
  </si>
  <si>
    <t>Asiakas 8</t>
  </si>
  <si>
    <t>Asiakas 9</t>
  </si>
  <si>
    <t>Asiakas 10</t>
  </si>
  <si>
    <t>Lähtö</t>
  </si>
  <si>
    <t>Etäisyys edellisestä</t>
  </si>
  <si>
    <t>Kuormaosuus</t>
  </si>
  <si>
    <t>Asiakkaiden kuormat ja etäisyydet</t>
  </si>
  <si>
    <t>km</t>
  </si>
  <si>
    <t>tkm</t>
  </si>
  <si>
    <t>Kokonaiskuorma</t>
  </si>
  <si>
    <t>Asiakaskohtaiset päästöt</t>
  </si>
  <si>
    <t>Osuus kuljetussuoritteesta</t>
  </si>
  <si>
    <t>Paluu</t>
  </si>
  <si>
    <t>Etäisyys lähtöpisteestä</t>
  </si>
  <si>
    <t>Kokonaiskilometrit</t>
  </si>
  <si>
    <t>Kuljetussuorite</t>
  </si>
  <si>
    <t>AS. Kulj. Suorite</t>
  </si>
  <si>
    <t>Ajanjakson kuljetustiedot</t>
  </si>
  <si>
    <t>Määrä</t>
  </si>
  <si>
    <t>Yksikkö</t>
  </si>
  <si>
    <t>Kuljetettu massa</t>
  </si>
  <si>
    <t>Asiakaskohtaiset</t>
  </si>
  <si>
    <t>Päästö</t>
  </si>
  <si>
    <t>*) Well to wheels ottaa huomioon polttoaineen valmistuksen aiheuttamat päästöt</t>
  </si>
  <si>
    <t>Tyhjänä ajo</t>
  </si>
  <si>
    <t>Osuus tyhjänäajosta</t>
  </si>
  <si>
    <t>Asiakkaiden määrä</t>
  </si>
  <si>
    <t>Tyhjänä ajo / asiakas</t>
  </si>
  <si>
    <t>Table 3-20  Tier 2 emission factors for heavy-duty vehicles, NFR 1.A.3.b.iii</t>
  </si>
  <si>
    <t>Type</t>
  </si>
  <si>
    <t>Technology</t>
  </si>
  <si>
    <t>NMVOC</t>
  </si>
  <si>
    <r>
      <t>NO</t>
    </r>
    <r>
      <rPr>
        <vertAlign val="subscript"/>
        <sz val="11"/>
        <color theme="1"/>
        <rFont val="Calibri"/>
        <family val="2"/>
        <scheme val="minor"/>
      </rPr>
      <t>X</t>
    </r>
  </si>
  <si>
    <t>N2O</t>
  </si>
  <si>
    <t xml:space="preserve">NH3 </t>
  </si>
  <si>
    <t xml:space="preserve">Pb </t>
  </si>
  <si>
    <t>CO2 lube</t>
  </si>
  <si>
    <t>PM2.5</t>
  </si>
  <si>
    <t>ID(1,2,3,cd) P</t>
  </si>
  <si>
    <t>B(k)F</t>
  </si>
  <si>
    <t>B(b)F</t>
  </si>
  <si>
    <t>B(a)P</t>
  </si>
  <si>
    <t>Units</t>
  </si>
  <si>
    <t>Notes</t>
  </si>
  <si>
    <t>Given as THC-CH4</t>
  </si>
  <si>
    <t xml:space="preserve">Given as NO2 equivalent </t>
  </si>
  <si>
    <t>due to lube oil</t>
  </si>
  <si>
    <t>PM2.5=P M10=TSP</t>
  </si>
  <si>
    <t>Gasoline &gt;3.5 t</t>
  </si>
  <si>
    <t>Conventional</t>
  </si>
  <si>
    <t>59.5</t>
  </si>
  <si>
    <t>5.25</t>
  </si>
  <si>
    <t>6.60</t>
  </si>
  <si>
    <t>0.006</t>
  </si>
  <si>
    <t>0.0019</t>
  </si>
  <si>
    <t>5.84E-06</t>
  </si>
  <si>
    <t>1.99E+00</t>
  </si>
  <si>
    <t>0.000</t>
  </si>
  <si>
    <t>1.03E-06</t>
  </si>
  <si>
    <t>3.00E-07</t>
  </si>
  <si>
    <t>8.80E-07</t>
  </si>
  <si>
    <t>4.80E-07</t>
  </si>
  <si>
    <t>Diesel &lt;=7.5 t</t>
  </si>
  <si>
    <t>1.85</t>
  </si>
  <si>
    <t>1.07</t>
  </si>
  <si>
    <t>4.70</t>
  </si>
  <si>
    <t>0.029</t>
  </si>
  <si>
    <t>0.0029</t>
  </si>
  <si>
    <t>6.47E-06</t>
  </si>
  <si>
    <t>4.86E-01</t>
  </si>
  <si>
    <t>0.333</t>
  </si>
  <si>
    <t>1.40E-06</t>
  </si>
  <si>
    <t>6.09E-06</t>
  </si>
  <si>
    <t>5.45E-06</t>
  </si>
  <si>
    <t>9.00E-07</t>
  </si>
  <si>
    <t>HD Euro I - 91/542/EEC I</t>
  </si>
  <si>
    <t>0.657</t>
  </si>
  <si>
    <t>0.193</t>
  </si>
  <si>
    <t>3.37</t>
  </si>
  <si>
    <t>0.005</t>
  </si>
  <si>
    <t>5.43E-06</t>
  </si>
  <si>
    <t>0.129</t>
  </si>
  <si>
    <t>HD Euro II - 91/542/EEC II</t>
  </si>
  <si>
    <t>0.537</t>
  </si>
  <si>
    <t>0.123</t>
  </si>
  <si>
    <t>3.49</t>
  </si>
  <si>
    <t>0.004</t>
  </si>
  <si>
    <t>5.22E-06</t>
  </si>
  <si>
    <t>0.061</t>
  </si>
  <si>
    <t>HD Euro III - 2000</t>
  </si>
  <si>
    <t>0.584</t>
  </si>
  <si>
    <t>0.115</t>
  </si>
  <si>
    <t>2.63</t>
  </si>
  <si>
    <t>0.003</t>
  </si>
  <si>
    <t>5.47E-06</t>
  </si>
  <si>
    <t>0.0566</t>
  </si>
  <si>
    <t>HD Euro IV - 2005</t>
  </si>
  <si>
    <t>0.047</t>
  </si>
  <si>
    <t>1.64</t>
  </si>
  <si>
    <t>5.17E-06</t>
  </si>
  <si>
    <t xml:space="preserve">4.86E-01 </t>
  </si>
  <si>
    <t>0.0106</t>
  </si>
  <si>
    <t>HD Euro V - 2008</t>
  </si>
  <si>
    <t>0.933</t>
  </si>
  <si>
    <t>0.017</t>
  </si>
  <si>
    <t>HD Euro VI</t>
  </si>
  <si>
    <t>0.180</t>
  </si>
  <si>
    <t>0.0005</t>
  </si>
  <si>
    <t>Diesel 7.5 - 16 t</t>
  </si>
  <si>
    <t>2.13</t>
  </si>
  <si>
    <t>0.776</t>
  </si>
  <si>
    <t>8.92</t>
  </si>
  <si>
    <t>9.48E-06</t>
  </si>
  <si>
    <t>0.3344</t>
  </si>
  <si>
    <t>1.02</t>
  </si>
  <si>
    <t>0.326</t>
  </si>
  <si>
    <t>5.31</t>
  </si>
  <si>
    <t>0.008</t>
  </si>
  <si>
    <t>8.36E-06</t>
  </si>
  <si>
    <t>0.201</t>
  </si>
  <si>
    <t>0.902</t>
  </si>
  <si>
    <t>0.207</t>
  </si>
  <si>
    <t>5.50</t>
  </si>
  <si>
    <t>8.05E-06</t>
  </si>
  <si>
    <t>0.104</t>
  </si>
  <si>
    <t>0.972</t>
  </si>
  <si>
    <t>0.189</t>
  </si>
  <si>
    <t>4.30</t>
  </si>
  <si>
    <t>8.39E-06</t>
  </si>
  <si>
    <t>0.0881</t>
  </si>
  <si>
    <t>0.071</t>
  </si>
  <si>
    <t>2.65</t>
  </si>
  <si>
    <t>0.012</t>
  </si>
  <si>
    <t>7.85E-06</t>
  </si>
  <si>
    <t>0.0161</t>
  </si>
  <si>
    <t>1.51</t>
  </si>
  <si>
    <t>0.034</t>
  </si>
  <si>
    <t>0.291</t>
  </si>
  <si>
    <t>0.033</t>
  </si>
  <si>
    <t>0.0008</t>
  </si>
  <si>
    <t>Diesel 16 - 32 t</t>
  </si>
  <si>
    <t>1.93</t>
  </si>
  <si>
    <t>0.486</t>
  </si>
  <si>
    <t>10.7</t>
  </si>
  <si>
    <t>1.31E-05</t>
  </si>
  <si>
    <t>0.418</t>
  </si>
  <si>
    <t>1.55</t>
  </si>
  <si>
    <t>0.449</t>
  </si>
  <si>
    <t>7.52</t>
  </si>
  <si>
    <t>1.14E-05</t>
  </si>
  <si>
    <t>0.297</t>
  </si>
  <si>
    <t>1.38</t>
  </si>
  <si>
    <t>0.29</t>
  </si>
  <si>
    <t>7.91</t>
  </si>
  <si>
    <t>0.007</t>
  </si>
  <si>
    <t>1.11E-05</t>
  </si>
  <si>
    <t>0.155</t>
  </si>
  <si>
    <t>1.49</t>
  </si>
  <si>
    <t>0.278</t>
  </si>
  <si>
    <t>6.27</t>
  </si>
  <si>
    <t>1.13E-05</t>
  </si>
  <si>
    <t>0.13</t>
  </si>
  <si>
    <t>0.105</t>
  </si>
  <si>
    <t>0.010</t>
  </si>
  <si>
    <t>3.83</t>
  </si>
  <si>
    <t>1.06E-05</t>
  </si>
  <si>
    <t>0.0239</t>
  </si>
  <si>
    <t>2.18</t>
  </si>
  <si>
    <t xml:space="preserve">9.00E-07 </t>
  </si>
  <si>
    <t>0.422</t>
  </si>
  <si>
    <t>0.032</t>
  </si>
  <si>
    <t>0.0012</t>
  </si>
  <si>
    <t>Diesel &gt;32 t</t>
  </si>
  <si>
    <t>2.25</t>
  </si>
  <si>
    <t>0.534</t>
  </si>
  <si>
    <t>12.8</t>
  </si>
  <si>
    <t>1.54E-05</t>
  </si>
  <si>
    <t>0.491</t>
  </si>
  <si>
    <t>1.90</t>
  </si>
  <si>
    <t>0.510</t>
  </si>
  <si>
    <t>9.04</t>
  </si>
  <si>
    <t>1.36E-05</t>
  </si>
  <si>
    <t>0.358</t>
  </si>
  <si>
    <t>1.69</t>
  </si>
  <si>
    <t>9.36</t>
  </si>
  <si>
    <t>1.33E-05</t>
  </si>
  <si>
    <t>0.194</t>
  </si>
  <si>
    <t>1.79</t>
  </si>
  <si>
    <t>0.308</t>
  </si>
  <si>
    <t>7.43</t>
  </si>
  <si>
    <t>0.151</t>
  </si>
  <si>
    <t>0.121</t>
  </si>
  <si>
    <t>4.61</t>
  </si>
  <si>
    <t>0.018</t>
  </si>
  <si>
    <t>1.26E-05</t>
  </si>
  <si>
    <t>0.0268</t>
  </si>
  <si>
    <t>0.053</t>
  </si>
  <si>
    <t>0.507</t>
  </si>
  <si>
    <t>0.049</t>
  </si>
  <si>
    <t>0.0013</t>
  </si>
  <si>
    <t>Kokonaismassa reitillä</t>
  </si>
  <si>
    <t>1ppm=0,001 g/kg</t>
  </si>
  <si>
    <t>Kilometrit kuormattuna</t>
  </si>
  <si>
    <t>Polttoainemäärä tyhänä ajo</t>
  </si>
  <si>
    <t>Polttoaineen kulutus tyhjänä 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</si>
</sst>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quotePrefix="1"/>
    <xf numFmtId="0" fontId="0" fillId="3" borderId="0" xfId="0" applyFill="1"/>
    <xf numFmtId="0" fontId="0" fillId="0" borderId="0" xfId="0" applyFill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 wrapText="1"/>
    </xf>
    <xf numFmtId="2" fontId="0" fillId="0" borderId="17" xfId="0" applyNumberFormat="1" applyBorder="1" applyAlignment="1">
      <alignment vertical="center"/>
    </xf>
    <xf numFmtId="2" fontId="0" fillId="0" borderId="22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 wrapText="1"/>
    </xf>
    <xf numFmtId="49" fontId="0" fillId="0" borderId="2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0" xfId="0" applyNumberFormat="1"/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E37" sqref="E37"/>
    </sheetView>
  </sheetViews>
  <sheetFormatPr defaultRowHeight="15" x14ac:dyDescent="0.25"/>
  <cols>
    <col min="1" max="1" width="14.42578125" bestFit="1" customWidth="1"/>
    <col min="2" max="2" width="23" bestFit="1" customWidth="1"/>
    <col min="3" max="14" width="13.7109375" customWidth="1"/>
  </cols>
  <sheetData>
    <row r="1" spans="1:14" ht="15.75" thickBot="1" x14ac:dyDescent="0.3">
      <c r="A1" s="44" t="s">
        <v>68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</row>
    <row r="2" spans="1:14" ht="18.75" thickBot="1" x14ac:dyDescent="0.3">
      <c r="A2" s="25" t="s">
        <v>69</v>
      </c>
      <c r="B2" s="26" t="s">
        <v>70</v>
      </c>
      <c r="C2" s="25" t="s">
        <v>21</v>
      </c>
      <c r="D2" s="25" t="s">
        <v>71</v>
      </c>
      <c r="E2" s="25" t="s">
        <v>72</v>
      </c>
      <c r="F2" s="25" t="s">
        <v>73</v>
      </c>
      <c r="G2" s="25" t="s">
        <v>74</v>
      </c>
      <c r="H2" s="25" t="s">
        <v>75</v>
      </c>
      <c r="I2" s="25" t="s">
        <v>76</v>
      </c>
      <c r="J2" s="25" t="s">
        <v>77</v>
      </c>
      <c r="K2" s="25" t="s">
        <v>78</v>
      </c>
      <c r="L2" s="25" t="s">
        <v>79</v>
      </c>
      <c r="M2" s="25" t="s">
        <v>80</v>
      </c>
      <c r="N2" s="25" t="s">
        <v>81</v>
      </c>
    </row>
    <row r="3" spans="1:14" ht="15.75" thickBot="1" x14ac:dyDescent="0.3">
      <c r="A3" s="25" t="s">
        <v>82</v>
      </c>
      <c r="B3" s="27"/>
      <c r="C3" s="25" t="s">
        <v>32</v>
      </c>
      <c r="D3" s="25" t="s">
        <v>32</v>
      </c>
      <c r="E3" s="25" t="s">
        <v>32</v>
      </c>
      <c r="F3" s="25" t="s">
        <v>32</v>
      </c>
      <c r="G3" s="25" t="s">
        <v>32</v>
      </c>
      <c r="H3" s="25" t="s">
        <v>32</v>
      </c>
      <c r="I3" s="25" t="s">
        <v>32</v>
      </c>
      <c r="J3" s="25" t="s">
        <v>32</v>
      </c>
      <c r="K3" s="25" t="s">
        <v>32</v>
      </c>
      <c r="L3" s="25" t="s">
        <v>32</v>
      </c>
      <c r="M3" s="25" t="s">
        <v>32</v>
      </c>
      <c r="N3" s="25" t="s">
        <v>32</v>
      </c>
    </row>
    <row r="4" spans="1:14" ht="30.75" thickBot="1" x14ac:dyDescent="0.3">
      <c r="A4" s="26" t="s">
        <v>83</v>
      </c>
      <c r="B4" s="27"/>
      <c r="C4" s="26"/>
      <c r="D4" s="28" t="s">
        <v>84</v>
      </c>
      <c r="E4" s="47" t="s">
        <v>85</v>
      </c>
      <c r="F4" s="48"/>
      <c r="G4" s="49"/>
      <c r="H4" s="26"/>
      <c r="I4" s="28" t="s">
        <v>86</v>
      </c>
      <c r="J4" s="28" t="s">
        <v>87</v>
      </c>
      <c r="K4" s="28"/>
      <c r="L4" s="29"/>
      <c r="M4" s="29"/>
      <c r="N4" s="29"/>
    </row>
    <row r="5" spans="1:14" x14ac:dyDescent="0.25">
      <c r="A5" s="30" t="s">
        <v>88</v>
      </c>
      <c r="B5" s="31" t="s">
        <v>89</v>
      </c>
      <c r="C5" s="32" t="s">
        <v>90</v>
      </c>
      <c r="D5" s="32" t="s">
        <v>91</v>
      </c>
      <c r="E5" s="32" t="s">
        <v>92</v>
      </c>
      <c r="F5" s="32" t="s">
        <v>93</v>
      </c>
      <c r="G5" s="32" t="s">
        <v>94</v>
      </c>
      <c r="H5" s="32" t="s">
        <v>95</v>
      </c>
      <c r="I5" s="32" t="s">
        <v>96</v>
      </c>
      <c r="J5" s="33" t="s">
        <v>97</v>
      </c>
      <c r="K5" s="33" t="s">
        <v>98</v>
      </c>
      <c r="L5" s="32" t="s">
        <v>99</v>
      </c>
      <c r="M5" s="32" t="s">
        <v>100</v>
      </c>
      <c r="N5" s="34" t="s">
        <v>101</v>
      </c>
    </row>
    <row r="6" spans="1:14" x14ac:dyDescent="0.25">
      <c r="A6" s="35" t="s">
        <v>102</v>
      </c>
      <c r="B6" s="36" t="s">
        <v>89</v>
      </c>
      <c r="C6" s="37" t="s">
        <v>103</v>
      </c>
      <c r="D6" s="37" t="s">
        <v>104</v>
      </c>
      <c r="E6" s="37" t="s">
        <v>105</v>
      </c>
      <c r="F6" s="37" t="s">
        <v>106</v>
      </c>
      <c r="G6" s="37" t="s">
        <v>107</v>
      </c>
      <c r="H6" s="37" t="s">
        <v>108</v>
      </c>
      <c r="I6" s="37" t="s">
        <v>109</v>
      </c>
      <c r="J6" s="37" t="s">
        <v>110</v>
      </c>
      <c r="K6" s="37" t="s">
        <v>111</v>
      </c>
      <c r="L6" s="37" t="s">
        <v>112</v>
      </c>
      <c r="M6" s="37" t="s">
        <v>113</v>
      </c>
      <c r="N6" s="38" t="s">
        <v>114</v>
      </c>
    </row>
    <row r="7" spans="1:14" x14ac:dyDescent="0.25">
      <c r="A7" s="35" t="s">
        <v>102</v>
      </c>
      <c r="B7" s="36" t="s">
        <v>115</v>
      </c>
      <c r="C7" s="37" t="s">
        <v>116</v>
      </c>
      <c r="D7" s="37" t="s">
        <v>117</v>
      </c>
      <c r="E7" s="37" t="s">
        <v>118</v>
      </c>
      <c r="F7" s="37" t="s">
        <v>119</v>
      </c>
      <c r="G7" s="37" t="s">
        <v>107</v>
      </c>
      <c r="H7" s="37" t="s">
        <v>120</v>
      </c>
      <c r="I7" s="37" t="s">
        <v>109</v>
      </c>
      <c r="J7" s="37" t="s">
        <v>121</v>
      </c>
      <c r="K7" s="37" t="s">
        <v>111</v>
      </c>
      <c r="L7" s="37" t="s">
        <v>112</v>
      </c>
      <c r="M7" s="37" t="s">
        <v>113</v>
      </c>
      <c r="N7" s="38" t="s">
        <v>114</v>
      </c>
    </row>
    <row r="8" spans="1:14" x14ac:dyDescent="0.25">
      <c r="A8" s="35" t="s">
        <v>102</v>
      </c>
      <c r="B8" s="36" t="s">
        <v>122</v>
      </c>
      <c r="C8" s="37" t="s">
        <v>123</v>
      </c>
      <c r="D8" s="37" t="s">
        <v>124</v>
      </c>
      <c r="E8" s="37" t="s">
        <v>125</v>
      </c>
      <c r="F8" s="37" t="s">
        <v>126</v>
      </c>
      <c r="G8" s="37" t="s">
        <v>107</v>
      </c>
      <c r="H8" s="37" t="s">
        <v>127</v>
      </c>
      <c r="I8" s="37" t="s">
        <v>109</v>
      </c>
      <c r="J8" s="37" t="s">
        <v>128</v>
      </c>
      <c r="K8" s="37" t="s">
        <v>111</v>
      </c>
      <c r="L8" s="37" t="s">
        <v>112</v>
      </c>
      <c r="M8" s="37" t="s">
        <v>113</v>
      </c>
      <c r="N8" s="38" t="s">
        <v>114</v>
      </c>
    </row>
    <row r="9" spans="1:14" x14ac:dyDescent="0.25">
      <c r="A9" s="35" t="s">
        <v>102</v>
      </c>
      <c r="B9" s="36" t="s">
        <v>129</v>
      </c>
      <c r="C9" s="37" t="s">
        <v>130</v>
      </c>
      <c r="D9" s="37" t="s">
        <v>131</v>
      </c>
      <c r="E9" s="37" t="s">
        <v>132</v>
      </c>
      <c r="F9" s="37" t="s">
        <v>133</v>
      </c>
      <c r="G9" s="37" t="s">
        <v>107</v>
      </c>
      <c r="H9" s="37" t="s">
        <v>134</v>
      </c>
      <c r="I9" s="37" t="s">
        <v>109</v>
      </c>
      <c r="J9" s="37" t="s">
        <v>135</v>
      </c>
      <c r="K9" s="37" t="s">
        <v>111</v>
      </c>
      <c r="L9" s="37" t="s">
        <v>112</v>
      </c>
      <c r="M9" s="37" t="s">
        <v>113</v>
      </c>
      <c r="N9" s="38" t="s">
        <v>114</v>
      </c>
    </row>
    <row r="10" spans="1:14" x14ac:dyDescent="0.25">
      <c r="A10" s="35" t="s">
        <v>102</v>
      </c>
      <c r="B10" s="36" t="s">
        <v>136</v>
      </c>
      <c r="C10" s="37" t="s">
        <v>137</v>
      </c>
      <c r="D10" s="37" t="s">
        <v>119</v>
      </c>
      <c r="E10" s="37" t="s">
        <v>138</v>
      </c>
      <c r="F10" s="37" t="s">
        <v>93</v>
      </c>
      <c r="G10" s="37" t="s">
        <v>107</v>
      </c>
      <c r="H10" s="37" t="s">
        <v>139</v>
      </c>
      <c r="I10" s="37" t="s">
        <v>140</v>
      </c>
      <c r="J10" s="37" t="s">
        <v>141</v>
      </c>
      <c r="K10" s="37" t="s">
        <v>111</v>
      </c>
      <c r="L10" s="37" t="s">
        <v>112</v>
      </c>
      <c r="M10" s="37" t="s">
        <v>113</v>
      </c>
      <c r="N10" s="38" t="s">
        <v>114</v>
      </c>
    </row>
    <row r="11" spans="1:14" x14ac:dyDescent="0.25">
      <c r="A11" s="35" t="s">
        <v>102</v>
      </c>
      <c r="B11" s="36" t="s">
        <v>142</v>
      </c>
      <c r="C11" s="37" t="s">
        <v>137</v>
      </c>
      <c r="D11" s="37" t="s">
        <v>119</v>
      </c>
      <c r="E11" s="37" t="s">
        <v>143</v>
      </c>
      <c r="F11" s="37" t="s">
        <v>144</v>
      </c>
      <c r="G11" s="37" t="s">
        <v>107</v>
      </c>
      <c r="H11" s="37" t="s">
        <v>139</v>
      </c>
      <c r="I11" s="37" t="s">
        <v>109</v>
      </c>
      <c r="J11" s="37" t="s">
        <v>141</v>
      </c>
      <c r="K11" s="37" t="s">
        <v>111</v>
      </c>
      <c r="L11" s="37" t="s">
        <v>112</v>
      </c>
      <c r="M11" s="37" t="s">
        <v>113</v>
      </c>
      <c r="N11" s="38" t="s">
        <v>114</v>
      </c>
    </row>
    <row r="12" spans="1:14" x14ac:dyDescent="0.25">
      <c r="A12" s="35" t="s">
        <v>102</v>
      </c>
      <c r="B12" s="36" t="s">
        <v>145</v>
      </c>
      <c r="C12" s="37" t="s">
        <v>137</v>
      </c>
      <c r="D12" s="37" t="s">
        <v>119</v>
      </c>
      <c r="E12" s="37" t="s">
        <v>146</v>
      </c>
      <c r="F12" s="37" t="s">
        <v>144</v>
      </c>
      <c r="G12" s="37" t="s">
        <v>107</v>
      </c>
      <c r="H12" s="37" t="s">
        <v>139</v>
      </c>
      <c r="I12" s="37" t="s">
        <v>109</v>
      </c>
      <c r="J12" s="37" t="s">
        <v>147</v>
      </c>
      <c r="K12" s="37" t="s">
        <v>111</v>
      </c>
      <c r="L12" s="37" t="s">
        <v>112</v>
      </c>
      <c r="M12" s="37" t="s">
        <v>113</v>
      </c>
      <c r="N12" s="38" t="s">
        <v>114</v>
      </c>
    </row>
    <row r="13" spans="1:14" x14ac:dyDescent="0.25">
      <c r="A13" s="35" t="s">
        <v>148</v>
      </c>
      <c r="B13" s="36" t="s">
        <v>89</v>
      </c>
      <c r="C13" s="37" t="s">
        <v>149</v>
      </c>
      <c r="D13" s="37" t="s">
        <v>150</v>
      </c>
      <c r="E13" s="37" t="s">
        <v>151</v>
      </c>
      <c r="F13" s="37" t="s">
        <v>106</v>
      </c>
      <c r="G13" s="37" t="s">
        <v>107</v>
      </c>
      <c r="H13" s="37" t="s">
        <v>152</v>
      </c>
      <c r="I13" s="37" t="s">
        <v>109</v>
      </c>
      <c r="J13" s="37" t="s">
        <v>153</v>
      </c>
      <c r="K13" s="37" t="s">
        <v>111</v>
      </c>
      <c r="L13" s="37" t="s">
        <v>112</v>
      </c>
      <c r="M13" s="37" t="s">
        <v>113</v>
      </c>
      <c r="N13" s="38" t="s">
        <v>114</v>
      </c>
    </row>
    <row r="14" spans="1:14" x14ac:dyDescent="0.25">
      <c r="A14" s="35" t="s">
        <v>148</v>
      </c>
      <c r="B14" s="36" t="s">
        <v>115</v>
      </c>
      <c r="C14" s="37" t="s">
        <v>154</v>
      </c>
      <c r="D14" s="37" t="s">
        <v>155</v>
      </c>
      <c r="E14" s="37" t="s">
        <v>156</v>
      </c>
      <c r="F14" s="37" t="s">
        <v>157</v>
      </c>
      <c r="G14" s="37" t="s">
        <v>107</v>
      </c>
      <c r="H14" s="37" t="s">
        <v>158</v>
      </c>
      <c r="I14" s="37" t="s">
        <v>109</v>
      </c>
      <c r="J14" s="37" t="s">
        <v>159</v>
      </c>
      <c r="K14" s="37" t="s">
        <v>111</v>
      </c>
      <c r="L14" s="37" t="s">
        <v>112</v>
      </c>
      <c r="M14" s="37" t="s">
        <v>113</v>
      </c>
      <c r="N14" s="38" t="s">
        <v>114</v>
      </c>
    </row>
    <row r="15" spans="1:14" x14ac:dyDescent="0.25">
      <c r="A15" s="35" t="s">
        <v>148</v>
      </c>
      <c r="B15" s="36" t="s">
        <v>122</v>
      </c>
      <c r="C15" s="37" t="s">
        <v>160</v>
      </c>
      <c r="D15" s="37" t="s">
        <v>161</v>
      </c>
      <c r="E15" s="37" t="s">
        <v>162</v>
      </c>
      <c r="F15" s="37" t="s">
        <v>157</v>
      </c>
      <c r="G15" s="37" t="s">
        <v>107</v>
      </c>
      <c r="H15" s="37" t="s">
        <v>163</v>
      </c>
      <c r="I15" s="37" t="s">
        <v>109</v>
      </c>
      <c r="J15" s="37" t="s">
        <v>164</v>
      </c>
      <c r="K15" s="37" t="s">
        <v>111</v>
      </c>
      <c r="L15" s="37" t="s">
        <v>112</v>
      </c>
      <c r="M15" s="37" t="s">
        <v>113</v>
      </c>
      <c r="N15" s="38" t="s">
        <v>114</v>
      </c>
    </row>
    <row r="16" spans="1:14" x14ac:dyDescent="0.25">
      <c r="A16" s="35" t="s">
        <v>148</v>
      </c>
      <c r="B16" s="36" t="s">
        <v>129</v>
      </c>
      <c r="C16" s="37" t="s">
        <v>165</v>
      </c>
      <c r="D16" s="37" t="s">
        <v>166</v>
      </c>
      <c r="E16" s="37" t="s">
        <v>167</v>
      </c>
      <c r="F16" s="37" t="s">
        <v>126</v>
      </c>
      <c r="G16" s="37" t="s">
        <v>107</v>
      </c>
      <c r="H16" s="37" t="s">
        <v>168</v>
      </c>
      <c r="I16" s="37" t="s">
        <v>109</v>
      </c>
      <c r="J16" s="37" t="s">
        <v>169</v>
      </c>
      <c r="K16" s="37" t="s">
        <v>111</v>
      </c>
      <c r="L16" s="37" t="s">
        <v>112</v>
      </c>
      <c r="M16" s="37" t="s">
        <v>113</v>
      </c>
      <c r="N16" s="38" t="s">
        <v>114</v>
      </c>
    </row>
    <row r="17" spans="1:14" x14ac:dyDescent="0.25">
      <c r="A17" s="35" t="s">
        <v>148</v>
      </c>
      <c r="B17" s="36" t="s">
        <v>136</v>
      </c>
      <c r="C17" s="37" t="s">
        <v>170</v>
      </c>
      <c r="D17" s="37" t="s">
        <v>157</v>
      </c>
      <c r="E17" s="37" t="s">
        <v>171</v>
      </c>
      <c r="F17" s="37" t="s">
        <v>172</v>
      </c>
      <c r="G17" s="37" t="s">
        <v>107</v>
      </c>
      <c r="H17" s="37" t="s">
        <v>173</v>
      </c>
      <c r="I17" s="37" t="s">
        <v>109</v>
      </c>
      <c r="J17" s="37" t="s">
        <v>174</v>
      </c>
      <c r="K17" s="37" t="s">
        <v>111</v>
      </c>
      <c r="L17" s="37" t="s">
        <v>112</v>
      </c>
      <c r="M17" s="37" t="s">
        <v>113</v>
      </c>
      <c r="N17" s="38" t="s">
        <v>114</v>
      </c>
    </row>
    <row r="18" spans="1:14" x14ac:dyDescent="0.25">
      <c r="A18" s="35" t="s">
        <v>148</v>
      </c>
      <c r="B18" s="36" t="s">
        <v>142</v>
      </c>
      <c r="C18" s="37" t="s">
        <v>170</v>
      </c>
      <c r="D18" s="37" t="s">
        <v>157</v>
      </c>
      <c r="E18" s="37" t="s">
        <v>175</v>
      </c>
      <c r="F18" s="37" t="s">
        <v>176</v>
      </c>
      <c r="G18" s="37" t="s">
        <v>107</v>
      </c>
      <c r="H18" s="37" t="s">
        <v>173</v>
      </c>
      <c r="I18" s="37" t="s">
        <v>109</v>
      </c>
      <c r="J18" s="37" t="s">
        <v>174</v>
      </c>
      <c r="K18" s="37" t="s">
        <v>111</v>
      </c>
      <c r="L18" s="37" t="s">
        <v>112</v>
      </c>
      <c r="M18" s="37" t="s">
        <v>113</v>
      </c>
      <c r="N18" s="38" t="s">
        <v>114</v>
      </c>
    </row>
    <row r="19" spans="1:14" x14ac:dyDescent="0.25">
      <c r="A19" s="35" t="s">
        <v>148</v>
      </c>
      <c r="B19" s="36" t="s">
        <v>145</v>
      </c>
      <c r="C19" s="37" t="s">
        <v>170</v>
      </c>
      <c r="D19" s="37" t="s">
        <v>157</v>
      </c>
      <c r="E19" s="37" t="s">
        <v>177</v>
      </c>
      <c r="F19" s="37" t="s">
        <v>178</v>
      </c>
      <c r="G19" s="37" t="s">
        <v>107</v>
      </c>
      <c r="H19" s="37" t="s">
        <v>173</v>
      </c>
      <c r="I19" s="37" t="s">
        <v>109</v>
      </c>
      <c r="J19" s="37" t="s">
        <v>179</v>
      </c>
      <c r="K19" s="37" t="s">
        <v>111</v>
      </c>
      <c r="L19" s="37" t="s">
        <v>112</v>
      </c>
      <c r="M19" s="37" t="s">
        <v>113</v>
      </c>
      <c r="N19" s="38" t="s">
        <v>114</v>
      </c>
    </row>
    <row r="20" spans="1:14" x14ac:dyDescent="0.25">
      <c r="A20" s="35" t="s">
        <v>180</v>
      </c>
      <c r="B20" s="36" t="s">
        <v>89</v>
      </c>
      <c r="C20" s="37" t="s">
        <v>181</v>
      </c>
      <c r="D20" s="37" t="s">
        <v>182</v>
      </c>
      <c r="E20" s="37" t="s">
        <v>183</v>
      </c>
      <c r="F20" s="37" t="s">
        <v>106</v>
      </c>
      <c r="G20" s="37" t="s">
        <v>107</v>
      </c>
      <c r="H20" s="37" t="s">
        <v>184</v>
      </c>
      <c r="I20" s="37" t="s">
        <v>109</v>
      </c>
      <c r="J20" s="37" t="s">
        <v>185</v>
      </c>
      <c r="K20" s="37" t="s">
        <v>111</v>
      </c>
      <c r="L20" s="37" t="s">
        <v>112</v>
      </c>
      <c r="M20" s="37" t="s">
        <v>113</v>
      </c>
      <c r="N20" s="38" t="s">
        <v>114</v>
      </c>
    </row>
    <row r="21" spans="1:14" x14ac:dyDescent="0.25">
      <c r="A21" s="35" t="s">
        <v>180</v>
      </c>
      <c r="B21" s="36" t="s">
        <v>115</v>
      </c>
      <c r="C21" s="37" t="s">
        <v>186</v>
      </c>
      <c r="D21" s="37" t="s">
        <v>187</v>
      </c>
      <c r="E21" s="37" t="s">
        <v>188</v>
      </c>
      <c r="F21" s="37" t="s">
        <v>157</v>
      </c>
      <c r="G21" s="37" t="s">
        <v>107</v>
      </c>
      <c r="H21" s="37" t="s">
        <v>189</v>
      </c>
      <c r="I21" s="37" t="s">
        <v>109</v>
      </c>
      <c r="J21" s="37" t="s">
        <v>190</v>
      </c>
      <c r="K21" s="37" t="s">
        <v>111</v>
      </c>
      <c r="L21" s="37" t="s">
        <v>112</v>
      </c>
      <c r="M21" s="37" t="s">
        <v>113</v>
      </c>
      <c r="N21" s="38" t="s">
        <v>114</v>
      </c>
    </row>
    <row r="22" spans="1:14" x14ac:dyDescent="0.25">
      <c r="A22" s="35" t="s">
        <v>180</v>
      </c>
      <c r="B22" s="36" t="s">
        <v>122</v>
      </c>
      <c r="C22" s="37" t="s">
        <v>191</v>
      </c>
      <c r="D22" s="37" t="s">
        <v>192</v>
      </c>
      <c r="E22" s="37" t="s">
        <v>193</v>
      </c>
      <c r="F22" s="37" t="s">
        <v>194</v>
      </c>
      <c r="G22" s="37" t="s">
        <v>107</v>
      </c>
      <c r="H22" s="37" t="s">
        <v>195</v>
      </c>
      <c r="I22" s="37" t="s">
        <v>109</v>
      </c>
      <c r="J22" s="37" t="s">
        <v>196</v>
      </c>
      <c r="K22" s="37" t="s">
        <v>111</v>
      </c>
      <c r="L22" s="37" t="s">
        <v>112</v>
      </c>
      <c r="M22" s="37" t="s">
        <v>113</v>
      </c>
      <c r="N22" s="38" t="s">
        <v>114</v>
      </c>
    </row>
    <row r="23" spans="1:14" x14ac:dyDescent="0.25">
      <c r="A23" s="35" t="s">
        <v>180</v>
      </c>
      <c r="B23" s="36" t="s">
        <v>129</v>
      </c>
      <c r="C23" s="37" t="s">
        <v>197</v>
      </c>
      <c r="D23" s="37" t="s">
        <v>198</v>
      </c>
      <c r="E23" s="37" t="s">
        <v>199</v>
      </c>
      <c r="F23" s="37" t="s">
        <v>126</v>
      </c>
      <c r="G23" s="37" t="s">
        <v>107</v>
      </c>
      <c r="H23" s="37" t="s">
        <v>200</v>
      </c>
      <c r="I23" s="37" t="s">
        <v>109</v>
      </c>
      <c r="J23" s="37" t="s">
        <v>201</v>
      </c>
      <c r="K23" s="37" t="s">
        <v>111</v>
      </c>
      <c r="L23" s="37" t="s">
        <v>112</v>
      </c>
      <c r="M23" s="37" t="s">
        <v>113</v>
      </c>
      <c r="N23" s="38" t="s">
        <v>114</v>
      </c>
    </row>
    <row r="24" spans="1:14" x14ac:dyDescent="0.25">
      <c r="A24" s="35" t="s">
        <v>180</v>
      </c>
      <c r="B24" s="36" t="s">
        <v>136</v>
      </c>
      <c r="C24" s="37" t="s">
        <v>202</v>
      </c>
      <c r="D24" s="37" t="s">
        <v>203</v>
      </c>
      <c r="E24" s="37" t="s">
        <v>204</v>
      </c>
      <c r="F24" s="37" t="s">
        <v>172</v>
      </c>
      <c r="G24" s="37" t="s">
        <v>107</v>
      </c>
      <c r="H24" s="37" t="s">
        <v>205</v>
      </c>
      <c r="I24" s="37" t="s">
        <v>109</v>
      </c>
      <c r="J24" s="37" t="s">
        <v>206</v>
      </c>
      <c r="K24" s="37" t="s">
        <v>111</v>
      </c>
      <c r="L24" s="37" t="s">
        <v>112</v>
      </c>
      <c r="M24" s="37" t="s">
        <v>113</v>
      </c>
      <c r="N24" s="38" t="s">
        <v>114</v>
      </c>
    </row>
    <row r="25" spans="1:14" x14ac:dyDescent="0.25">
      <c r="A25" s="35" t="s">
        <v>180</v>
      </c>
      <c r="B25" s="36" t="s">
        <v>142</v>
      </c>
      <c r="C25" s="37" t="s">
        <v>202</v>
      </c>
      <c r="D25" s="37" t="s">
        <v>203</v>
      </c>
      <c r="E25" s="37" t="s">
        <v>207</v>
      </c>
      <c r="F25" s="37" t="s">
        <v>176</v>
      </c>
      <c r="G25" s="37" t="s">
        <v>107</v>
      </c>
      <c r="H25" s="37" t="s">
        <v>205</v>
      </c>
      <c r="I25" s="37" t="s">
        <v>109</v>
      </c>
      <c r="J25" s="37" t="s">
        <v>206</v>
      </c>
      <c r="K25" s="37" t="s">
        <v>111</v>
      </c>
      <c r="L25" s="37" t="s">
        <v>112</v>
      </c>
      <c r="M25" s="37" t="s">
        <v>113</v>
      </c>
      <c r="N25" s="38" t="s">
        <v>208</v>
      </c>
    </row>
    <row r="26" spans="1:14" x14ac:dyDescent="0.25">
      <c r="A26" s="35" t="s">
        <v>180</v>
      </c>
      <c r="B26" s="36" t="s">
        <v>145</v>
      </c>
      <c r="C26" s="37" t="s">
        <v>202</v>
      </c>
      <c r="D26" s="37" t="s">
        <v>203</v>
      </c>
      <c r="E26" s="37" t="s">
        <v>209</v>
      </c>
      <c r="F26" s="37" t="s">
        <v>210</v>
      </c>
      <c r="G26" s="37" t="s">
        <v>107</v>
      </c>
      <c r="H26" s="37" t="s">
        <v>205</v>
      </c>
      <c r="I26" s="37" t="s">
        <v>109</v>
      </c>
      <c r="J26" s="37" t="s">
        <v>211</v>
      </c>
      <c r="K26" s="37" t="s">
        <v>111</v>
      </c>
      <c r="L26" s="37" t="s">
        <v>112</v>
      </c>
      <c r="M26" s="37" t="s">
        <v>113</v>
      </c>
      <c r="N26" s="38" t="s">
        <v>114</v>
      </c>
    </row>
    <row r="27" spans="1:14" x14ac:dyDescent="0.25">
      <c r="A27" s="35" t="s">
        <v>212</v>
      </c>
      <c r="B27" s="36" t="s">
        <v>89</v>
      </c>
      <c r="C27" s="37" t="s">
        <v>213</v>
      </c>
      <c r="D27" s="37" t="s">
        <v>214</v>
      </c>
      <c r="E27" s="37" t="s">
        <v>215</v>
      </c>
      <c r="F27" s="37" t="s">
        <v>106</v>
      </c>
      <c r="G27" s="37" t="s">
        <v>107</v>
      </c>
      <c r="H27" s="37" t="s">
        <v>216</v>
      </c>
      <c r="I27" s="37" t="s">
        <v>109</v>
      </c>
      <c r="J27" s="37" t="s">
        <v>217</v>
      </c>
      <c r="K27" s="37" t="s">
        <v>111</v>
      </c>
      <c r="L27" s="37" t="s">
        <v>112</v>
      </c>
      <c r="M27" s="37" t="s">
        <v>113</v>
      </c>
      <c r="N27" s="38" t="s">
        <v>114</v>
      </c>
    </row>
    <row r="28" spans="1:14" x14ac:dyDescent="0.25">
      <c r="A28" s="35" t="s">
        <v>212</v>
      </c>
      <c r="B28" s="36" t="s">
        <v>115</v>
      </c>
      <c r="C28" s="37" t="s">
        <v>218</v>
      </c>
      <c r="D28" s="37" t="s">
        <v>219</v>
      </c>
      <c r="E28" s="37" t="s">
        <v>220</v>
      </c>
      <c r="F28" s="37" t="s">
        <v>172</v>
      </c>
      <c r="G28" s="37" t="s">
        <v>107</v>
      </c>
      <c r="H28" s="37" t="s">
        <v>221</v>
      </c>
      <c r="I28" s="37" t="s">
        <v>109</v>
      </c>
      <c r="J28" s="37" t="s">
        <v>222</v>
      </c>
      <c r="K28" s="37" t="s">
        <v>111</v>
      </c>
      <c r="L28" s="37" t="s">
        <v>112</v>
      </c>
      <c r="M28" s="37" t="s">
        <v>113</v>
      </c>
      <c r="N28" s="38" t="s">
        <v>114</v>
      </c>
    </row>
    <row r="29" spans="1:14" x14ac:dyDescent="0.25">
      <c r="A29" s="35" t="s">
        <v>212</v>
      </c>
      <c r="B29" s="36" t="s">
        <v>122</v>
      </c>
      <c r="C29" s="37" t="s">
        <v>223</v>
      </c>
      <c r="D29" s="37" t="s">
        <v>155</v>
      </c>
      <c r="E29" s="37" t="s">
        <v>224</v>
      </c>
      <c r="F29" s="37" t="s">
        <v>172</v>
      </c>
      <c r="G29" s="37" t="s">
        <v>107</v>
      </c>
      <c r="H29" s="37" t="s">
        <v>225</v>
      </c>
      <c r="I29" s="37" t="s">
        <v>109</v>
      </c>
      <c r="J29" s="37" t="s">
        <v>226</v>
      </c>
      <c r="K29" s="37" t="s">
        <v>111</v>
      </c>
      <c r="L29" s="37" t="s">
        <v>112</v>
      </c>
      <c r="M29" s="37" t="s">
        <v>113</v>
      </c>
      <c r="N29" s="38" t="s">
        <v>114</v>
      </c>
    </row>
    <row r="30" spans="1:14" x14ac:dyDescent="0.25">
      <c r="A30" s="35" t="s">
        <v>212</v>
      </c>
      <c r="B30" s="36" t="s">
        <v>129</v>
      </c>
      <c r="C30" s="37" t="s">
        <v>227</v>
      </c>
      <c r="D30" s="37" t="s">
        <v>228</v>
      </c>
      <c r="E30" s="37" t="s">
        <v>229</v>
      </c>
      <c r="F30" s="37" t="s">
        <v>194</v>
      </c>
      <c r="G30" s="37" t="s">
        <v>107</v>
      </c>
      <c r="H30" s="37" t="s">
        <v>221</v>
      </c>
      <c r="I30" s="37" t="s">
        <v>109</v>
      </c>
      <c r="J30" s="37" t="s">
        <v>230</v>
      </c>
      <c r="K30" s="37" t="s">
        <v>111</v>
      </c>
      <c r="L30" s="37" t="s">
        <v>112</v>
      </c>
      <c r="M30" s="37" t="s">
        <v>113</v>
      </c>
      <c r="N30" s="38" t="s">
        <v>114</v>
      </c>
    </row>
    <row r="31" spans="1:14" x14ac:dyDescent="0.25">
      <c r="A31" s="35" t="s">
        <v>212</v>
      </c>
      <c r="B31" s="36" t="s">
        <v>136</v>
      </c>
      <c r="C31" s="37" t="s">
        <v>231</v>
      </c>
      <c r="D31" s="37" t="s">
        <v>172</v>
      </c>
      <c r="E31" s="37" t="s">
        <v>232</v>
      </c>
      <c r="F31" s="37" t="s">
        <v>233</v>
      </c>
      <c r="G31" s="37" t="s">
        <v>107</v>
      </c>
      <c r="H31" s="37" t="s">
        <v>234</v>
      </c>
      <c r="I31" s="37" t="s">
        <v>109</v>
      </c>
      <c r="J31" s="37" t="s">
        <v>235</v>
      </c>
      <c r="K31" s="37" t="s">
        <v>111</v>
      </c>
      <c r="L31" s="37" t="s">
        <v>112</v>
      </c>
      <c r="M31" s="37" t="s">
        <v>113</v>
      </c>
      <c r="N31" s="38" t="s">
        <v>114</v>
      </c>
    </row>
    <row r="32" spans="1:14" x14ac:dyDescent="0.25">
      <c r="A32" s="35" t="s">
        <v>212</v>
      </c>
      <c r="B32" s="36" t="s">
        <v>142</v>
      </c>
      <c r="C32" s="37" t="s">
        <v>231</v>
      </c>
      <c r="D32" s="37" t="s">
        <v>172</v>
      </c>
      <c r="E32" s="37" t="s">
        <v>132</v>
      </c>
      <c r="F32" s="37" t="s">
        <v>236</v>
      </c>
      <c r="G32" s="37" t="s">
        <v>107</v>
      </c>
      <c r="H32" s="37" t="s">
        <v>234</v>
      </c>
      <c r="I32" s="37" t="s">
        <v>109</v>
      </c>
      <c r="J32" s="37" t="s">
        <v>235</v>
      </c>
      <c r="K32" s="37" t="s">
        <v>111</v>
      </c>
      <c r="L32" s="37" t="s">
        <v>112</v>
      </c>
      <c r="M32" s="37" t="s">
        <v>113</v>
      </c>
      <c r="N32" s="38" t="s">
        <v>114</v>
      </c>
    </row>
    <row r="33" spans="1:14" ht="15.75" thickBot="1" x14ac:dyDescent="0.3">
      <c r="A33" s="39" t="s">
        <v>212</v>
      </c>
      <c r="B33" s="40" t="s">
        <v>145</v>
      </c>
      <c r="C33" s="41" t="s">
        <v>231</v>
      </c>
      <c r="D33" s="41" t="s">
        <v>172</v>
      </c>
      <c r="E33" s="41" t="s">
        <v>237</v>
      </c>
      <c r="F33" s="41" t="s">
        <v>238</v>
      </c>
      <c r="G33" s="41" t="s">
        <v>107</v>
      </c>
      <c r="H33" s="41" t="s">
        <v>234</v>
      </c>
      <c r="I33" s="41" t="s">
        <v>109</v>
      </c>
      <c r="J33" s="40" t="s">
        <v>239</v>
      </c>
      <c r="K33" s="41" t="s">
        <v>111</v>
      </c>
      <c r="L33" s="41" t="s">
        <v>112</v>
      </c>
      <c r="M33" s="41" t="s">
        <v>113</v>
      </c>
      <c r="N33" s="42" t="s">
        <v>114</v>
      </c>
    </row>
    <row r="36" spans="1:14" x14ac:dyDescent="0.25">
      <c r="C36" s="43"/>
    </row>
  </sheetData>
  <mergeCells count="2">
    <mergeCell ref="A1:N1"/>
    <mergeCell ref="E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5"/>
  <sheetViews>
    <sheetView tabSelected="1" workbookViewId="0">
      <selection activeCell="D40" sqref="D40"/>
    </sheetView>
  </sheetViews>
  <sheetFormatPr defaultRowHeight="15" x14ac:dyDescent="0.25"/>
  <cols>
    <col min="1" max="1" width="25.140625" customWidth="1"/>
    <col min="2" max="2" width="13.140625" bestFit="1" customWidth="1"/>
    <col min="3" max="3" width="9.85546875" bestFit="1" customWidth="1"/>
    <col min="4" max="4" width="18.140625" bestFit="1" customWidth="1"/>
    <col min="5" max="5" width="4.42578125" bestFit="1" customWidth="1"/>
    <col min="6" max="6" width="21.5703125" bestFit="1" customWidth="1"/>
    <col min="7" max="7" width="3.7109375" bestFit="1" customWidth="1"/>
    <col min="8" max="8" width="18.42578125" bestFit="1" customWidth="1"/>
    <col min="9" max="9" width="3.7109375" bestFit="1" customWidth="1"/>
    <col min="10" max="10" width="25.140625" bestFit="1" customWidth="1"/>
    <col min="11" max="11" width="19" bestFit="1" customWidth="1"/>
    <col min="12" max="12" width="3.7109375" bestFit="1" customWidth="1"/>
  </cols>
  <sheetData>
    <row r="2" spans="1:3" x14ac:dyDescent="0.25">
      <c r="A2" t="s">
        <v>0</v>
      </c>
    </row>
    <row r="3" spans="1:3" x14ac:dyDescent="0.25">
      <c r="A3" t="s">
        <v>1</v>
      </c>
      <c r="B3" s="8">
        <v>5</v>
      </c>
    </row>
    <row r="4" spans="1:3" x14ac:dyDescent="0.25">
      <c r="A4" t="s">
        <v>2</v>
      </c>
      <c r="B4" s="8">
        <v>52</v>
      </c>
      <c r="C4" t="s">
        <v>5</v>
      </c>
    </row>
    <row r="5" spans="1:3" x14ac:dyDescent="0.25">
      <c r="A5" t="s">
        <v>3</v>
      </c>
      <c r="B5" s="8">
        <v>30</v>
      </c>
      <c r="C5" t="s">
        <v>4</v>
      </c>
    </row>
    <row r="7" spans="1:3" x14ac:dyDescent="0.25">
      <c r="A7" t="s">
        <v>6</v>
      </c>
    </row>
    <row r="8" spans="1:3" x14ac:dyDescent="0.25">
      <c r="A8" t="s">
        <v>242</v>
      </c>
      <c r="B8">
        <f>F42</f>
        <v>59</v>
      </c>
      <c r="C8" t="s">
        <v>47</v>
      </c>
    </row>
    <row r="9" spans="1:3" x14ac:dyDescent="0.25">
      <c r="A9" t="s">
        <v>240</v>
      </c>
      <c r="B9">
        <f>B45</f>
        <v>21.000000000000004</v>
      </c>
      <c r="C9" t="s">
        <v>4</v>
      </c>
    </row>
    <row r="10" spans="1:3" x14ac:dyDescent="0.25">
      <c r="A10" t="s">
        <v>8</v>
      </c>
      <c r="B10">
        <f>SUM(D33:D42)</f>
        <v>733.99999999999989</v>
      </c>
      <c r="C10" t="s">
        <v>48</v>
      </c>
    </row>
    <row r="11" spans="1:3" x14ac:dyDescent="0.25">
      <c r="A11" t="s">
        <v>64</v>
      </c>
      <c r="B11">
        <f>H43</f>
        <v>19</v>
      </c>
      <c r="C11" t="s">
        <v>47</v>
      </c>
    </row>
    <row r="13" spans="1:3" x14ac:dyDescent="0.25">
      <c r="A13" t="s">
        <v>9</v>
      </c>
    </row>
    <row r="14" spans="1:3" x14ac:dyDescent="0.25">
      <c r="A14" t="s">
        <v>10</v>
      </c>
      <c r="B14">
        <v>0.84499999999999997</v>
      </c>
      <c r="C14" t="s">
        <v>11</v>
      </c>
    </row>
    <row r="16" spans="1:3" x14ac:dyDescent="0.25">
      <c r="A16" t="s">
        <v>17</v>
      </c>
    </row>
    <row r="17" spans="1:11" ht="18" x14ac:dyDescent="0.25">
      <c r="A17" s="2" t="s">
        <v>12</v>
      </c>
      <c r="B17">
        <v>3.17</v>
      </c>
      <c r="C17" t="s">
        <v>13</v>
      </c>
    </row>
    <row r="18" spans="1:11" ht="18" x14ac:dyDescent="0.25">
      <c r="A18" s="2" t="s">
        <v>14</v>
      </c>
      <c r="B18">
        <v>4.05</v>
      </c>
      <c r="C18" t="s">
        <v>13</v>
      </c>
    </row>
    <row r="19" spans="1:11" x14ac:dyDescent="0.25">
      <c r="A19" s="2" t="s">
        <v>15</v>
      </c>
      <c r="B19">
        <f>8*10^-3</f>
        <v>8.0000000000000002E-3</v>
      </c>
      <c r="C19" t="s">
        <v>25</v>
      </c>
      <c r="D19" t="s">
        <v>241</v>
      </c>
      <c r="F19" s="7"/>
      <c r="G19" s="7"/>
    </row>
    <row r="21" spans="1:11" x14ac:dyDescent="0.25">
      <c r="A21" s="2" t="s">
        <v>18</v>
      </c>
    </row>
    <row r="22" spans="1:11" ht="18" x14ac:dyDescent="0.25">
      <c r="A22" s="2" t="s">
        <v>19</v>
      </c>
      <c r="B22" s="8">
        <v>2.81</v>
      </c>
      <c r="C22" s="2" t="s">
        <v>32</v>
      </c>
      <c r="E22" s="2"/>
    </row>
    <row r="23" spans="1:11" x14ac:dyDescent="0.25">
      <c r="A23" s="2" t="s">
        <v>20</v>
      </c>
      <c r="B23" s="8">
        <v>0.01</v>
      </c>
      <c r="C23" s="2" t="s">
        <v>32</v>
      </c>
      <c r="E23" s="2"/>
    </row>
    <row r="24" spans="1:11" x14ac:dyDescent="0.25">
      <c r="A24" s="2" t="s">
        <v>21</v>
      </c>
      <c r="B24" s="8">
        <v>0.105</v>
      </c>
      <c r="C24" s="2" t="s">
        <v>32</v>
      </c>
      <c r="E24" s="2"/>
    </row>
    <row r="25" spans="1:11" x14ac:dyDescent="0.25">
      <c r="A25" s="2" t="s">
        <v>22</v>
      </c>
      <c r="B25" s="8">
        <v>2.3900000000000001E-2</v>
      </c>
      <c r="C25" s="2" t="s">
        <v>32</v>
      </c>
      <c r="E25" s="2"/>
    </row>
    <row r="26" spans="1:11" ht="18" x14ac:dyDescent="0.25">
      <c r="A26" s="2" t="s">
        <v>23</v>
      </c>
      <c r="B26" s="8">
        <v>3.4000000000000002E-2</v>
      </c>
      <c r="C26" s="2" t="s">
        <v>32</v>
      </c>
      <c r="E26" s="2"/>
    </row>
    <row r="27" spans="1:11" ht="18" x14ac:dyDescent="0.25">
      <c r="A27" s="2" t="s">
        <v>24</v>
      </c>
      <c r="B27" s="8">
        <v>2.8999999999999998E-3</v>
      </c>
      <c r="C27" s="2" t="s">
        <v>32</v>
      </c>
      <c r="E27" s="2"/>
    </row>
    <row r="29" spans="1:11" x14ac:dyDescent="0.25">
      <c r="A29" s="2" t="s">
        <v>46</v>
      </c>
    </row>
    <row r="30" spans="1:11" x14ac:dyDescent="0.25">
      <c r="A30" s="2" t="s">
        <v>66</v>
      </c>
      <c r="B30" s="8">
        <v>10</v>
      </c>
    </row>
    <row r="31" spans="1:11" x14ac:dyDescent="0.25">
      <c r="A31" s="2"/>
      <c r="B31" t="s">
        <v>45</v>
      </c>
      <c r="D31" t="s">
        <v>56</v>
      </c>
      <c r="F31" t="s">
        <v>53</v>
      </c>
      <c r="H31" s="2" t="s">
        <v>44</v>
      </c>
      <c r="I31" s="2"/>
      <c r="J31" s="1" t="s">
        <v>51</v>
      </c>
      <c r="K31" t="s">
        <v>65</v>
      </c>
    </row>
    <row r="32" spans="1:11" x14ac:dyDescent="0.25">
      <c r="A32" s="2" t="s">
        <v>43</v>
      </c>
    </row>
    <row r="33" spans="1:12" x14ac:dyDescent="0.25">
      <c r="A33" s="2" t="s">
        <v>33</v>
      </c>
      <c r="B33" s="8">
        <v>0.9</v>
      </c>
      <c r="C33" s="9" t="s">
        <v>4</v>
      </c>
      <c r="D33">
        <f t="shared" ref="D33:D42" si="0">B33*F33</f>
        <v>10.8</v>
      </c>
      <c r="E33" t="s">
        <v>48</v>
      </c>
      <c r="F33" s="8">
        <v>12</v>
      </c>
      <c r="G33" t="s">
        <v>47</v>
      </c>
      <c r="H33">
        <f t="shared" ref="H33:H43" si="1">F33-F32</f>
        <v>12</v>
      </c>
      <c r="I33" t="s">
        <v>47</v>
      </c>
      <c r="J33">
        <f t="shared" ref="J33:J42" si="2">B33*F33/$B$10</f>
        <v>1.4713896457765671E-2</v>
      </c>
      <c r="K33">
        <f>$H$43*1/$B$30</f>
        <v>1.9</v>
      </c>
      <c r="L33" t="s">
        <v>47</v>
      </c>
    </row>
    <row r="34" spans="1:12" x14ac:dyDescent="0.25">
      <c r="A34" s="2" t="s">
        <v>34</v>
      </c>
      <c r="B34" s="8">
        <v>2</v>
      </c>
      <c r="C34" s="9" t="s">
        <v>4</v>
      </c>
      <c r="D34">
        <f t="shared" si="0"/>
        <v>46</v>
      </c>
      <c r="E34" t="s">
        <v>48</v>
      </c>
      <c r="F34" s="8">
        <v>23</v>
      </c>
      <c r="G34" t="s">
        <v>47</v>
      </c>
      <c r="H34">
        <f t="shared" si="1"/>
        <v>11</v>
      </c>
      <c r="I34" t="s">
        <v>47</v>
      </c>
      <c r="J34">
        <f t="shared" si="2"/>
        <v>6.2670299727520445E-2</v>
      </c>
      <c r="K34">
        <f t="shared" ref="K34:K42" si="3">$H$43*1/$B$30</f>
        <v>1.9</v>
      </c>
      <c r="L34" t="s">
        <v>47</v>
      </c>
    </row>
    <row r="35" spans="1:12" x14ac:dyDescent="0.25">
      <c r="A35" s="2" t="s">
        <v>35</v>
      </c>
      <c r="B35" s="8">
        <v>1.5</v>
      </c>
      <c r="C35" s="9" t="s">
        <v>4</v>
      </c>
      <c r="D35">
        <f t="shared" si="0"/>
        <v>39</v>
      </c>
      <c r="E35" t="s">
        <v>48</v>
      </c>
      <c r="F35" s="8">
        <v>26</v>
      </c>
      <c r="G35" t="s">
        <v>47</v>
      </c>
      <c r="H35">
        <f t="shared" si="1"/>
        <v>3</v>
      </c>
      <c r="I35" t="s">
        <v>47</v>
      </c>
      <c r="J35">
        <f t="shared" si="2"/>
        <v>5.3133514986376029E-2</v>
      </c>
      <c r="K35">
        <f t="shared" si="3"/>
        <v>1.9</v>
      </c>
      <c r="L35" t="s">
        <v>47</v>
      </c>
    </row>
    <row r="36" spans="1:12" x14ac:dyDescent="0.25">
      <c r="A36" s="2" t="s">
        <v>36</v>
      </c>
      <c r="B36" s="8">
        <v>5.7</v>
      </c>
      <c r="C36" s="9" t="s">
        <v>4</v>
      </c>
      <c r="D36">
        <f t="shared" si="0"/>
        <v>153.9</v>
      </c>
      <c r="E36" t="s">
        <v>48</v>
      </c>
      <c r="F36" s="8">
        <v>27</v>
      </c>
      <c r="G36" t="s">
        <v>47</v>
      </c>
      <c r="H36">
        <f t="shared" si="1"/>
        <v>1</v>
      </c>
      <c r="I36" t="s">
        <v>47</v>
      </c>
      <c r="J36">
        <f t="shared" si="2"/>
        <v>0.20967302452316081</v>
      </c>
      <c r="K36">
        <f t="shared" si="3"/>
        <v>1.9</v>
      </c>
      <c r="L36" t="s">
        <v>47</v>
      </c>
    </row>
    <row r="37" spans="1:12" x14ac:dyDescent="0.25">
      <c r="A37" s="2" t="s">
        <v>37</v>
      </c>
      <c r="B37" s="8">
        <v>1.2</v>
      </c>
      <c r="C37" s="9" t="s">
        <v>4</v>
      </c>
      <c r="D37">
        <f t="shared" si="0"/>
        <v>38.4</v>
      </c>
      <c r="E37" t="s">
        <v>48</v>
      </c>
      <c r="F37" s="8">
        <v>32</v>
      </c>
      <c r="G37" t="s">
        <v>47</v>
      </c>
      <c r="H37">
        <f t="shared" si="1"/>
        <v>5</v>
      </c>
      <c r="I37" t="s">
        <v>47</v>
      </c>
      <c r="J37">
        <f t="shared" si="2"/>
        <v>5.2316076294277938E-2</v>
      </c>
      <c r="K37">
        <f t="shared" si="3"/>
        <v>1.9</v>
      </c>
      <c r="L37" t="s">
        <v>47</v>
      </c>
    </row>
    <row r="38" spans="1:12" x14ac:dyDescent="0.25">
      <c r="A38" s="2" t="s">
        <v>38</v>
      </c>
      <c r="B38" s="8">
        <v>3.5</v>
      </c>
      <c r="C38" s="9" t="s">
        <v>4</v>
      </c>
      <c r="D38">
        <f t="shared" si="0"/>
        <v>147</v>
      </c>
      <c r="E38" t="s">
        <v>48</v>
      </c>
      <c r="F38" s="8">
        <v>42</v>
      </c>
      <c r="G38" t="s">
        <v>47</v>
      </c>
      <c r="H38">
        <f t="shared" si="1"/>
        <v>10</v>
      </c>
      <c r="I38" t="s">
        <v>47</v>
      </c>
      <c r="J38">
        <f t="shared" si="2"/>
        <v>0.20027247956403274</v>
      </c>
      <c r="K38">
        <f t="shared" si="3"/>
        <v>1.9</v>
      </c>
      <c r="L38" t="s">
        <v>47</v>
      </c>
    </row>
    <row r="39" spans="1:12" x14ac:dyDescent="0.25">
      <c r="A39" s="2" t="s">
        <v>39</v>
      </c>
      <c r="B39" s="8">
        <v>3.8</v>
      </c>
      <c r="C39" s="9" t="s">
        <v>4</v>
      </c>
      <c r="D39">
        <f t="shared" si="0"/>
        <v>171</v>
      </c>
      <c r="E39" t="s">
        <v>48</v>
      </c>
      <c r="F39" s="8">
        <v>45</v>
      </c>
      <c r="G39" t="s">
        <v>47</v>
      </c>
      <c r="H39">
        <f t="shared" si="1"/>
        <v>3</v>
      </c>
      <c r="I39" t="s">
        <v>47</v>
      </c>
      <c r="J39">
        <f t="shared" si="2"/>
        <v>0.23297002724795643</v>
      </c>
      <c r="K39">
        <f t="shared" si="3"/>
        <v>1.9</v>
      </c>
      <c r="L39" t="s">
        <v>47</v>
      </c>
    </row>
    <row r="40" spans="1:12" x14ac:dyDescent="0.25">
      <c r="A40" s="2" t="s">
        <v>40</v>
      </c>
      <c r="B40" s="8">
        <v>1.1000000000000001</v>
      </c>
      <c r="C40" s="9" t="s">
        <v>4</v>
      </c>
      <c r="D40">
        <f t="shared" si="0"/>
        <v>52.800000000000004</v>
      </c>
      <c r="E40" t="s">
        <v>48</v>
      </c>
      <c r="F40" s="8">
        <v>48</v>
      </c>
      <c r="G40" t="s">
        <v>47</v>
      </c>
      <c r="H40">
        <f t="shared" si="1"/>
        <v>3</v>
      </c>
      <c r="I40" t="s">
        <v>47</v>
      </c>
      <c r="J40">
        <f t="shared" si="2"/>
        <v>7.1934604904632174E-2</v>
      </c>
      <c r="K40">
        <f t="shared" si="3"/>
        <v>1.9</v>
      </c>
      <c r="L40" t="s">
        <v>47</v>
      </c>
    </row>
    <row r="41" spans="1:12" x14ac:dyDescent="0.25">
      <c r="A41" s="2" t="s">
        <v>41</v>
      </c>
      <c r="B41" s="8">
        <v>0.8</v>
      </c>
      <c r="C41" s="9" t="s">
        <v>4</v>
      </c>
      <c r="D41">
        <f t="shared" si="0"/>
        <v>45.6</v>
      </c>
      <c r="E41" t="s">
        <v>48</v>
      </c>
      <c r="F41" s="8">
        <v>57</v>
      </c>
      <c r="G41" t="s">
        <v>47</v>
      </c>
      <c r="H41">
        <f t="shared" si="1"/>
        <v>9</v>
      </c>
      <c r="I41" t="s">
        <v>47</v>
      </c>
      <c r="J41">
        <f t="shared" si="2"/>
        <v>6.2125340599455049E-2</v>
      </c>
      <c r="K41">
        <f t="shared" si="3"/>
        <v>1.9</v>
      </c>
      <c r="L41" t="s">
        <v>47</v>
      </c>
    </row>
    <row r="42" spans="1:12" x14ac:dyDescent="0.25">
      <c r="A42" s="2" t="s">
        <v>42</v>
      </c>
      <c r="B42" s="8">
        <v>0.5</v>
      </c>
      <c r="C42" s="9" t="s">
        <v>4</v>
      </c>
      <c r="D42">
        <f t="shared" si="0"/>
        <v>29.5</v>
      </c>
      <c r="E42" t="s">
        <v>48</v>
      </c>
      <c r="F42" s="8">
        <v>59</v>
      </c>
      <c r="G42" t="s">
        <v>47</v>
      </c>
      <c r="H42">
        <f t="shared" si="1"/>
        <v>2</v>
      </c>
      <c r="I42" t="s">
        <v>47</v>
      </c>
      <c r="J42">
        <f t="shared" si="2"/>
        <v>4.0190735694822892E-2</v>
      </c>
      <c r="K42">
        <f t="shared" si="3"/>
        <v>1.9</v>
      </c>
      <c r="L42" t="s">
        <v>47</v>
      </c>
    </row>
    <row r="43" spans="1:12" x14ac:dyDescent="0.25">
      <c r="A43" s="2" t="s">
        <v>52</v>
      </c>
      <c r="F43" s="8">
        <v>78</v>
      </c>
      <c r="G43" t="s">
        <v>47</v>
      </c>
      <c r="H43">
        <f t="shared" si="1"/>
        <v>19</v>
      </c>
      <c r="I43" t="s">
        <v>47</v>
      </c>
    </row>
    <row r="44" spans="1:12" x14ac:dyDescent="0.25">
      <c r="A44" s="2"/>
    </row>
    <row r="45" spans="1:12" x14ac:dyDescent="0.25">
      <c r="A45" s="2" t="s">
        <v>49</v>
      </c>
      <c r="B45">
        <f>SUM(B33:B42)</f>
        <v>21.000000000000004</v>
      </c>
      <c r="C45" s="9" t="s">
        <v>4</v>
      </c>
      <c r="D45" t="s">
        <v>54</v>
      </c>
      <c r="F45">
        <f>F43</f>
        <v>78</v>
      </c>
      <c r="G45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9"/>
  <sheetViews>
    <sheetView workbookViewId="0">
      <selection activeCell="C22" sqref="C22"/>
    </sheetView>
  </sheetViews>
  <sheetFormatPr defaultRowHeight="15" x14ac:dyDescent="0.25"/>
  <cols>
    <col min="1" max="1" width="30.42578125" bestFit="1" customWidth="1"/>
  </cols>
  <sheetData>
    <row r="1" spans="1:3" x14ac:dyDescent="0.25">
      <c r="A1" t="s">
        <v>26</v>
      </c>
      <c r="B1">
        <f>'Lähtötiedot &amp; asiakaslaskenta'!B4*('Lähtötiedot &amp; asiakaslaskenta'!B8/100)</f>
        <v>30.68</v>
      </c>
      <c r="C1" t="s">
        <v>29</v>
      </c>
    </row>
    <row r="2" spans="1:3" x14ac:dyDescent="0.25">
      <c r="A2" t="s">
        <v>27</v>
      </c>
      <c r="B2">
        <f>B1*'Lähtötiedot &amp; asiakaslaskenta'!B14</f>
        <v>25.924599999999998</v>
      </c>
      <c r="C2" t="s">
        <v>28</v>
      </c>
    </row>
    <row r="3" spans="1:3" x14ac:dyDescent="0.25">
      <c r="A3" t="s">
        <v>244</v>
      </c>
      <c r="B3">
        <f>'Lähtötiedot &amp; asiakaslaskenta'!B4*('Lähtötiedot &amp; asiakaslaskenta'!B11/100)</f>
        <v>9.8800000000000008</v>
      </c>
      <c r="C3" t="s">
        <v>29</v>
      </c>
    </row>
    <row r="4" spans="1:3" x14ac:dyDescent="0.25">
      <c r="A4" t="s">
        <v>243</v>
      </c>
      <c r="B4">
        <f>B3*'Lähtötiedot &amp; asiakaslaskenta'!B14</f>
        <v>8.3486000000000011</v>
      </c>
      <c r="C4" t="s">
        <v>28</v>
      </c>
    </row>
    <row r="6" spans="1:3" x14ac:dyDescent="0.25">
      <c r="A6" t="s">
        <v>30</v>
      </c>
    </row>
    <row r="7" spans="1:3" ht="18" x14ac:dyDescent="0.25">
      <c r="A7" s="2" t="s">
        <v>12</v>
      </c>
      <c r="B7">
        <f>'Lähtötiedot &amp; asiakaslaskenta'!B17*Laskenta!B2</f>
        <v>82.180981999999986</v>
      </c>
      <c r="C7" t="s">
        <v>28</v>
      </c>
    </row>
    <row r="8" spans="1:3" ht="18" x14ac:dyDescent="0.25">
      <c r="A8" s="2" t="s">
        <v>14</v>
      </c>
      <c r="B8">
        <f>'Lähtötiedot &amp; asiakaslaskenta'!B18*Laskenta!B2</f>
        <v>104.99462999999999</v>
      </c>
      <c r="C8" t="s">
        <v>28</v>
      </c>
    </row>
    <row r="9" spans="1:3" x14ac:dyDescent="0.25">
      <c r="A9" s="2" t="s">
        <v>15</v>
      </c>
      <c r="B9">
        <f>'Lähtötiedot &amp; asiakaslaskenta'!B19*Laskenta!B2*1000</f>
        <v>207.39679999999998</v>
      </c>
      <c r="C9" t="s">
        <v>16</v>
      </c>
    </row>
    <row r="11" spans="1:3" ht="18" x14ac:dyDescent="0.25">
      <c r="A11" s="2" t="s">
        <v>19</v>
      </c>
      <c r="B11">
        <f>'Lähtötiedot &amp; asiakaslaskenta'!$B$8*'Lähtötiedot &amp; asiakaslaskenta'!B22</f>
        <v>165.79</v>
      </c>
      <c r="C11" t="s">
        <v>31</v>
      </c>
    </row>
    <row r="12" spans="1:3" x14ac:dyDescent="0.25">
      <c r="A12" s="2" t="s">
        <v>20</v>
      </c>
      <c r="B12">
        <f>'Lähtötiedot &amp; asiakaslaskenta'!$B$8*'Lähtötiedot &amp; asiakaslaskenta'!B23</f>
        <v>0.59</v>
      </c>
      <c r="C12" t="s">
        <v>31</v>
      </c>
    </row>
    <row r="13" spans="1:3" x14ac:dyDescent="0.25">
      <c r="A13" s="2" t="s">
        <v>21</v>
      </c>
      <c r="B13">
        <f>'Lähtötiedot &amp; asiakaslaskenta'!$B$8*'Lähtötiedot &amp; asiakaslaskenta'!B24</f>
        <v>6.1949999999999994</v>
      </c>
      <c r="C13" t="s">
        <v>31</v>
      </c>
    </row>
    <row r="14" spans="1:3" x14ac:dyDescent="0.25">
      <c r="A14" s="2" t="s">
        <v>22</v>
      </c>
      <c r="B14">
        <f>'Lähtötiedot &amp; asiakaslaskenta'!$B$8*'Lähtötiedot &amp; asiakaslaskenta'!B25</f>
        <v>1.4101000000000001</v>
      </c>
      <c r="C14" t="s">
        <v>31</v>
      </c>
    </row>
    <row r="15" spans="1:3" ht="18" x14ac:dyDescent="0.25">
      <c r="A15" s="2" t="s">
        <v>23</v>
      </c>
      <c r="B15">
        <f>'Lähtötiedot &amp; asiakaslaskenta'!$B$8*'Lähtötiedot &amp; asiakaslaskenta'!B26</f>
        <v>2.0060000000000002</v>
      </c>
      <c r="C15" t="s">
        <v>31</v>
      </c>
    </row>
    <row r="16" spans="1:3" ht="18" x14ac:dyDescent="0.25">
      <c r="A16" s="2" t="s">
        <v>24</v>
      </c>
      <c r="B16">
        <f>'Lähtötiedot &amp; asiakaslaskenta'!$B$8*'Lähtötiedot &amp; asiakaslaskenta'!B27</f>
        <v>0.17109999999999997</v>
      </c>
      <c r="C16" t="s">
        <v>31</v>
      </c>
    </row>
    <row r="17" spans="1:3" x14ac:dyDescent="0.25">
      <c r="A17" s="2"/>
    </row>
    <row r="18" spans="1:3" x14ac:dyDescent="0.25">
      <c r="A18" s="2" t="s">
        <v>67</v>
      </c>
    </row>
    <row r="19" spans="1:3" ht="18" x14ac:dyDescent="0.25">
      <c r="A19" s="2" t="s">
        <v>12</v>
      </c>
      <c r="B19">
        <f>B4*'Lähtötiedot &amp; asiakaslaskenta'!B17/'Lähtötiedot &amp; asiakaslaskenta'!B30</f>
        <v>2.6465062000000001</v>
      </c>
      <c r="C19" t="s">
        <v>28</v>
      </c>
    </row>
    <row r="20" spans="1:3" ht="18" x14ac:dyDescent="0.25">
      <c r="A20" s="2" t="s">
        <v>14</v>
      </c>
      <c r="B20">
        <f>B4*'Lähtötiedot &amp; asiakaslaskenta'!B18/'Lähtötiedot &amp; asiakaslaskenta'!B30</f>
        <v>3.381183</v>
      </c>
      <c r="C20" t="s">
        <v>28</v>
      </c>
    </row>
    <row r="21" spans="1:3" x14ac:dyDescent="0.25">
      <c r="A21" s="2" t="s">
        <v>15</v>
      </c>
      <c r="B21">
        <f>'Lähtötiedot &amp; asiakaslaskenta'!B19*Laskenta!B4/'Lähtötiedot &amp; asiakaslaskenta'!B30</f>
        <v>6.6788800000000008E-3</v>
      </c>
      <c r="C21" t="s">
        <v>16</v>
      </c>
    </row>
    <row r="22" spans="1:3" x14ac:dyDescent="0.25">
      <c r="A22" s="2"/>
    </row>
    <row r="23" spans="1:3" ht="18" x14ac:dyDescent="0.25">
      <c r="A23" s="2" t="s">
        <v>19</v>
      </c>
      <c r="B23">
        <f>'Lähtötiedot &amp; asiakaslaskenta'!B22*'Lähtötiedot &amp; asiakaslaskenta'!$H$43/'Lähtötiedot &amp; asiakaslaskenta'!$B$30</f>
        <v>5.3390000000000004</v>
      </c>
      <c r="C23" t="s">
        <v>31</v>
      </c>
    </row>
    <row r="24" spans="1:3" x14ac:dyDescent="0.25">
      <c r="A24" s="2" t="s">
        <v>20</v>
      </c>
      <c r="B24">
        <f>'Lähtötiedot &amp; asiakaslaskenta'!B23*'Lähtötiedot &amp; asiakaslaskenta'!$H$43/'Lähtötiedot &amp; asiakaslaskenta'!$B$30</f>
        <v>1.9E-2</v>
      </c>
      <c r="C24" t="s">
        <v>31</v>
      </c>
    </row>
    <row r="25" spans="1:3" x14ac:dyDescent="0.25">
      <c r="A25" s="2" t="s">
        <v>21</v>
      </c>
      <c r="B25">
        <f>'Lähtötiedot &amp; asiakaslaskenta'!B24*'Lähtötiedot &amp; asiakaslaskenta'!$H$43/'Lähtötiedot &amp; asiakaslaskenta'!$B$30</f>
        <v>0.19949999999999998</v>
      </c>
      <c r="C25" t="s">
        <v>31</v>
      </c>
    </row>
    <row r="26" spans="1:3" x14ac:dyDescent="0.25">
      <c r="A26" s="2" t="s">
        <v>22</v>
      </c>
      <c r="B26">
        <f>'Lähtötiedot &amp; asiakaslaskenta'!B25*'Lähtötiedot &amp; asiakaslaskenta'!$H$43/'Lähtötiedot &amp; asiakaslaskenta'!$B$30</f>
        <v>4.5409999999999999E-2</v>
      </c>
      <c r="C26" t="s">
        <v>31</v>
      </c>
    </row>
    <row r="27" spans="1:3" ht="18" x14ac:dyDescent="0.25">
      <c r="A27" s="2" t="s">
        <v>23</v>
      </c>
      <c r="B27">
        <f>'Lähtötiedot &amp; asiakaslaskenta'!B26*'Lähtötiedot &amp; asiakaslaskenta'!$H$43/'Lähtötiedot &amp; asiakaslaskenta'!$B$30</f>
        <v>6.4600000000000005E-2</v>
      </c>
      <c r="C27" t="s">
        <v>31</v>
      </c>
    </row>
    <row r="28" spans="1:3" ht="18" x14ac:dyDescent="0.25">
      <c r="A28" s="2" t="s">
        <v>24</v>
      </c>
      <c r="B28">
        <f>'Lähtötiedot &amp; asiakaslaskenta'!B27*'Lähtötiedot &amp; asiakaslaskenta'!$H$43/'Lähtötiedot &amp; asiakaslaskenta'!$B$30</f>
        <v>5.5099999999999993E-3</v>
      </c>
      <c r="C28" t="s">
        <v>31</v>
      </c>
    </row>
    <row r="30" spans="1:3" x14ac:dyDescent="0.25">
      <c r="A30" s="2" t="s">
        <v>50</v>
      </c>
    </row>
    <row r="31" spans="1:3" x14ac:dyDescent="0.25">
      <c r="A31" s="2" t="s">
        <v>33</v>
      </c>
    </row>
    <row r="32" spans="1:3" ht="18" x14ac:dyDescent="0.25">
      <c r="A32" s="2" t="s">
        <v>12</v>
      </c>
      <c r="B32">
        <f>B7*'Lähtötiedot &amp; asiakaslaskenta'!$J$33+B19</f>
        <v>3.8557086599455044</v>
      </c>
      <c r="C32" t="s">
        <v>28</v>
      </c>
    </row>
    <row r="33" spans="1:3" ht="18" x14ac:dyDescent="0.25">
      <c r="A33" s="2" t="s">
        <v>14</v>
      </c>
      <c r="B33">
        <f>B8*'Lähtötiedot &amp; asiakaslaskenta'!$J$33+B20</f>
        <v>4.9260631144414173</v>
      </c>
      <c r="C33" t="s">
        <v>28</v>
      </c>
    </row>
    <row r="34" spans="1:3" x14ac:dyDescent="0.25">
      <c r="A34" s="2" t="s">
        <v>15</v>
      </c>
      <c r="B34">
        <f>B9*'Lähtötiedot &amp; asiakaslaskenta'!$J$33+B21</f>
        <v>3.0582939208719351</v>
      </c>
      <c r="C34" t="s">
        <v>16</v>
      </c>
    </row>
    <row r="36" spans="1:3" ht="18" x14ac:dyDescent="0.25">
      <c r="A36" s="2" t="s">
        <v>19</v>
      </c>
      <c r="B36">
        <f>B11*'Lähtötiedot &amp; asiakaslaskenta'!$J$33+B23</f>
        <v>7.7784168937329712</v>
      </c>
      <c r="C36" t="s">
        <v>31</v>
      </c>
    </row>
    <row r="37" spans="1:3" x14ac:dyDescent="0.25">
      <c r="A37" s="2" t="s">
        <v>20</v>
      </c>
      <c r="B37">
        <f>B12*'Lähtötiedot &amp; asiakaslaskenta'!$J$33+B24</f>
        <v>2.7681198910081743E-2</v>
      </c>
      <c r="C37" t="s">
        <v>31</v>
      </c>
    </row>
    <row r="38" spans="1:3" x14ac:dyDescent="0.25">
      <c r="A38" s="2" t="s">
        <v>21</v>
      </c>
      <c r="B38">
        <f>B13*'Lähtötiedot &amp; asiakaslaskenta'!$J$33+B25</f>
        <v>0.29065258855585829</v>
      </c>
      <c r="C38" t="s">
        <v>31</v>
      </c>
    </row>
    <row r="39" spans="1:3" x14ac:dyDescent="0.25">
      <c r="A39" s="2" t="s">
        <v>22</v>
      </c>
      <c r="B39">
        <f>B14*'Lähtötiedot &amp; asiakaslaskenta'!$J$33+B26</f>
        <v>6.6158065395095375E-2</v>
      </c>
      <c r="C39" t="s">
        <v>31</v>
      </c>
    </row>
    <row r="40" spans="1:3" ht="18" x14ac:dyDescent="0.25">
      <c r="A40" s="2" t="s">
        <v>23</v>
      </c>
      <c r="B40">
        <f>B15*'Lähtötiedot &amp; asiakaslaskenta'!$J$33+B27</f>
        <v>9.4116076294277942E-2</v>
      </c>
      <c r="C40" t="s">
        <v>31</v>
      </c>
    </row>
    <row r="41" spans="1:3" ht="18" x14ac:dyDescent="0.25">
      <c r="A41" s="2" t="s">
        <v>24</v>
      </c>
      <c r="B41">
        <f>B16*'Lähtötiedot &amp; asiakaslaskenta'!$J$33+B28</f>
        <v>8.0275476839237053E-3</v>
      </c>
      <c r="C41" t="s">
        <v>31</v>
      </c>
    </row>
    <row r="43" spans="1:3" x14ac:dyDescent="0.25">
      <c r="A43" s="2" t="s">
        <v>34</v>
      </c>
    </row>
    <row r="44" spans="1:3" ht="18" x14ac:dyDescent="0.25">
      <c r="A44" s="2" t="s">
        <v>12</v>
      </c>
      <c r="B44">
        <f>B7*'Lähtötiedot &amp; asiakaslaskenta'!$J$34+B19</f>
        <v>7.7968129738419618</v>
      </c>
      <c r="C44" t="s">
        <v>28</v>
      </c>
    </row>
    <row r="45" spans="1:3" ht="18" x14ac:dyDescent="0.25">
      <c r="A45" s="2" t="s">
        <v>14</v>
      </c>
      <c r="B45">
        <f>B8*'Lähtötiedot &amp; asiakaslaskenta'!$J$34+B20</f>
        <v>9.96122793188011</v>
      </c>
      <c r="C45" t="s">
        <v>28</v>
      </c>
    </row>
    <row r="46" spans="1:3" x14ac:dyDescent="0.25">
      <c r="A46" s="2" t="s">
        <v>15</v>
      </c>
      <c r="B46">
        <f>B9*'Lähtötiedot &amp; asiakaslaskenta'!$J$34+B21</f>
        <v>13.004298498528613</v>
      </c>
      <c r="C46" t="s">
        <v>16</v>
      </c>
    </row>
    <row r="48" spans="1:3" ht="18" x14ac:dyDescent="0.25">
      <c r="A48" s="2" t="s">
        <v>19</v>
      </c>
      <c r="B48">
        <f>B11*'Lähtötiedot &amp; asiakaslaskenta'!$J$34+B23</f>
        <v>15.729108991825614</v>
      </c>
      <c r="C48" t="s">
        <v>31</v>
      </c>
    </row>
    <row r="49" spans="1:3" x14ac:dyDescent="0.25">
      <c r="A49" s="2" t="s">
        <v>20</v>
      </c>
      <c r="B49">
        <f>B12*'Lähtötiedot &amp; asiakaslaskenta'!$J$34+B24</f>
        <v>5.5975476839237065E-2</v>
      </c>
      <c r="C49" t="s">
        <v>31</v>
      </c>
    </row>
    <row r="50" spans="1:3" x14ac:dyDescent="0.25">
      <c r="A50" s="2" t="s">
        <v>21</v>
      </c>
      <c r="B50">
        <f>B13*'Lähtötiedot &amp; asiakaslaskenta'!$J$34+B25</f>
        <v>0.58774250681198914</v>
      </c>
      <c r="C50" t="s">
        <v>31</v>
      </c>
    </row>
    <row r="51" spans="1:3" x14ac:dyDescent="0.25">
      <c r="A51" s="2" t="s">
        <v>22</v>
      </c>
      <c r="B51">
        <f>B14*'Lähtötiedot &amp; asiakaslaskenta'!$J$34+B26</f>
        <v>0.1337813896457766</v>
      </c>
      <c r="C51" t="s">
        <v>31</v>
      </c>
    </row>
    <row r="52" spans="1:3" ht="18" x14ac:dyDescent="0.25">
      <c r="A52" s="2" t="s">
        <v>23</v>
      </c>
      <c r="B52">
        <f>B15*'Lähtötiedot &amp; asiakaslaskenta'!$J$34+B27</f>
        <v>0.19031662125340604</v>
      </c>
      <c r="C52" t="s">
        <v>31</v>
      </c>
    </row>
    <row r="53" spans="1:3" ht="18" x14ac:dyDescent="0.25">
      <c r="A53" s="2" t="s">
        <v>24</v>
      </c>
      <c r="B53">
        <f>B16*'Lähtötiedot &amp; asiakaslaskenta'!$J$34+B28</f>
        <v>1.6232888283378745E-2</v>
      </c>
      <c r="C53" t="s">
        <v>31</v>
      </c>
    </row>
    <row r="55" spans="1:3" x14ac:dyDescent="0.25">
      <c r="A55" s="2" t="s">
        <v>35</v>
      </c>
    </row>
    <row r="56" spans="1:3" ht="18" x14ac:dyDescent="0.25">
      <c r="A56" s="2" t="s">
        <v>12</v>
      </c>
      <c r="B56">
        <f>B7*'Lähtötiedot &amp; asiakaslaskenta'!$J$35+B19</f>
        <v>7.0130706386920982</v>
      </c>
      <c r="C56" t="s">
        <v>28</v>
      </c>
    </row>
    <row r="57" spans="1:3" ht="18" x14ac:dyDescent="0.25">
      <c r="A57" s="2" t="s">
        <v>14</v>
      </c>
      <c r="B57">
        <f>B8*'Lähtötiedot &amp; asiakaslaskenta'!$J$35+B20</f>
        <v>8.9599167465940059</v>
      </c>
      <c r="C57" t="s">
        <v>28</v>
      </c>
    </row>
    <row r="58" spans="1:3" x14ac:dyDescent="0.25">
      <c r="A58" s="2" t="s">
        <v>15</v>
      </c>
      <c r="B58">
        <f>B9*'Lähtötiedot &amp; asiakaslaskenta'!$J$35+B21</f>
        <v>11.026399860926432</v>
      </c>
      <c r="C58" t="s">
        <v>16</v>
      </c>
    </row>
    <row r="60" spans="1:3" ht="18" x14ac:dyDescent="0.25">
      <c r="A60" s="2" t="s">
        <v>19</v>
      </c>
      <c r="B60">
        <f>B11*'Lähtötiedot &amp; asiakaslaskenta'!$J$35+B23</f>
        <v>14.148005449591281</v>
      </c>
      <c r="C60" t="s">
        <v>31</v>
      </c>
    </row>
    <row r="61" spans="1:3" x14ac:dyDescent="0.25">
      <c r="A61" s="2" t="s">
        <v>20</v>
      </c>
      <c r="B61">
        <f>B12*'Lähtötiedot &amp; asiakaslaskenta'!$J$35+B24</f>
        <v>5.0348773841961861E-2</v>
      </c>
      <c r="C61" t="s">
        <v>31</v>
      </c>
    </row>
    <row r="62" spans="1:3" x14ac:dyDescent="0.25">
      <c r="A62" s="2" t="s">
        <v>21</v>
      </c>
      <c r="B62">
        <f>B13*'Lähtötiedot &amp; asiakaslaskenta'!$J$35+B25</f>
        <v>0.52866212534059942</v>
      </c>
      <c r="C62" t="s">
        <v>31</v>
      </c>
    </row>
    <row r="63" spans="1:3" x14ac:dyDescent="0.25">
      <c r="A63" s="2" t="s">
        <v>22</v>
      </c>
      <c r="B63">
        <f>B14*'Lähtötiedot &amp; asiakaslaskenta'!$J$35+B26</f>
        <v>0.12033356948228885</v>
      </c>
      <c r="C63" t="s">
        <v>31</v>
      </c>
    </row>
    <row r="64" spans="1:3" ht="18" x14ac:dyDescent="0.25">
      <c r="A64" s="2" t="s">
        <v>23</v>
      </c>
      <c r="B64">
        <f>B15*'Lähtötiedot &amp; asiakaslaskenta'!$J$35+B27</f>
        <v>0.17118583106267032</v>
      </c>
      <c r="C64" t="s">
        <v>31</v>
      </c>
    </row>
    <row r="65" spans="1:3" ht="18" x14ac:dyDescent="0.25">
      <c r="A65" s="2" t="s">
        <v>24</v>
      </c>
      <c r="B65">
        <f>B16*'Lähtötiedot &amp; asiakaslaskenta'!$J$35+B28</f>
        <v>1.4601144414168937E-2</v>
      </c>
      <c r="C65" t="s">
        <v>31</v>
      </c>
    </row>
    <row r="67" spans="1:3" x14ac:dyDescent="0.25">
      <c r="A67" s="2" t="s">
        <v>36</v>
      </c>
    </row>
    <row r="68" spans="1:3" ht="18" x14ac:dyDescent="0.25">
      <c r="A68" s="2" t="s">
        <v>12</v>
      </c>
      <c r="B68">
        <f>B7*'Lähtötiedot &amp; asiakaslaskenta'!$J$36+B19</f>
        <v>19.877641254223434</v>
      </c>
      <c r="C68" t="s">
        <v>28</v>
      </c>
    </row>
    <row r="69" spans="1:3" ht="18" x14ac:dyDescent="0.25">
      <c r="A69" s="2" t="s">
        <v>14</v>
      </c>
      <c r="B69">
        <f>B8*'Lähtötiedot &amp; asiakaslaskenta'!$J$36+B20</f>
        <v>25.395724630790191</v>
      </c>
      <c r="C69" t="s">
        <v>28</v>
      </c>
    </row>
    <row r="70" spans="1:3" x14ac:dyDescent="0.25">
      <c r="A70" s="2" t="s">
        <v>15</v>
      </c>
      <c r="B70">
        <f>B9*'Lähtötiedot &amp; asiakaslaskenta'!$J$36+B21</f>
        <v>43.492193212425079</v>
      </c>
      <c r="C70" t="s">
        <v>16</v>
      </c>
    </row>
    <row r="72" spans="1:3" ht="18" x14ac:dyDescent="0.25">
      <c r="A72" s="2" t="s">
        <v>19</v>
      </c>
      <c r="B72">
        <f>B11*'Lähtötiedot &amp; asiakaslaskenta'!$J$36+B23</f>
        <v>40.100690735694826</v>
      </c>
      <c r="C72" t="s">
        <v>31</v>
      </c>
    </row>
    <row r="73" spans="1:3" x14ac:dyDescent="0.25">
      <c r="A73" s="2" t="s">
        <v>20</v>
      </c>
      <c r="B73">
        <f>B12*'Lähtötiedot &amp; asiakaslaskenta'!$J$36+B24</f>
        <v>0.14270708446866487</v>
      </c>
      <c r="C73" t="s">
        <v>31</v>
      </c>
    </row>
    <row r="74" spans="1:3" x14ac:dyDescent="0.25">
      <c r="A74" s="2" t="s">
        <v>21</v>
      </c>
      <c r="B74">
        <f>B13*'Lähtötiedot &amp; asiakaslaskenta'!$J$36+B25</f>
        <v>1.498424386920981</v>
      </c>
      <c r="C74" t="s">
        <v>31</v>
      </c>
    </row>
    <row r="75" spans="1:3" x14ac:dyDescent="0.25">
      <c r="A75" s="2" t="s">
        <v>22</v>
      </c>
      <c r="B75">
        <f>B14*'Lähtötiedot &amp; asiakaslaskenta'!$J$36+B26</f>
        <v>0.34106993188010909</v>
      </c>
      <c r="C75" t="s">
        <v>31</v>
      </c>
    </row>
    <row r="76" spans="1:3" ht="18" x14ac:dyDescent="0.25">
      <c r="A76" s="2" t="s">
        <v>23</v>
      </c>
      <c r="B76">
        <f>B15*'Lähtötiedot &amp; asiakaslaskenta'!$J$36+B27</f>
        <v>0.48520408719346064</v>
      </c>
      <c r="C76" t="s">
        <v>31</v>
      </c>
    </row>
    <row r="77" spans="1:3" ht="18" x14ac:dyDescent="0.25">
      <c r="A77" s="2" t="s">
        <v>24</v>
      </c>
      <c r="B77">
        <f>B16*'Lähtötiedot &amp; asiakaslaskenta'!$J$36+B28</f>
        <v>4.1385054495912808E-2</v>
      </c>
      <c r="C77" t="s">
        <v>31</v>
      </c>
    </row>
    <row r="79" spans="1:3" x14ac:dyDescent="0.25">
      <c r="A79" s="2" t="s">
        <v>37</v>
      </c>
    </row>
    <row r="80" spans="1:3" ht="18" x14ac:dyDescent="0.25">
      <c r="A80" s="2" t="s">
        <v>12</v>
      </c>
      <c r="B80">
        <f>B7*'Lähtötiedot &amp; asiakaslaskenta'!$J$37+B19</f>
        <v>6.9458927242506814</v>
      </c>
      <c r="C80" t="s">
        <v>28</v>
      </c>
    </row>
    <row r="81" spans="1:3" ht="18" x14ac:dyDescent="0.25">
      <c r="A81" s="2" t="s">
        <v>14</v>
      </c>
      <c r="B81">
        <f>B8*'Lähtötiedot &amp; asiakaslaskenta'!$J$37+B20</f>
        <v>8.8740900735694836</v>
      </c>
      <c r="C81" t="s">
        <v>28</v>
      </c>
    </row>
    <row r="82" spans="1:3" x14ac:dyDescent="0.25">
      <c r="A82" s="2" t="s">
        <v>15</v>
      </c>
      <c r="B82">
        <f>B9*'Lähtötiedot &amp; asiakaslaskenta'!$J$37+B21</f>
        <v>10.856865691989103</v>
      </c>
      <c r="C82" t="s">
        <v>16</v>
      </c>
    </row>
    <row r="84" spans="1:3" ht="18" x14ac:dyDescent="0.25">
      <c r="A84" s="2" t="s">
        <v>19</v>
      </c>
      <c r="B84">
        <f>B11*'Lähtötiedot &amp; asiakaslaskenta'!$J$37+B23</f>
        <v>14.012482288828339</v>
      </c>
      <c r="C84" t="s">
        <v>31</v>
      </c>
    </row>
    <row r="85" spans="1:3" x14ac:dyDescent="0.25">
      <c r="A85" s="2" t="s">
        <v>20</v>
      </c>
      <c r="B85">
        <f>B12*'Lähtötiedot &amp; asiakaslaskenta'!$J$37+B24</f>
        <v>4.9866485013623979E-2</v>
      </c>
      <c r="C85" t="s">
        <v>31</v>
      </c>
    </row>
    <row r="86" spans="1:3" x14ac:dyDescent="0.25">
      <c r="A86" s="2" t="s">
        <v>21</v>
      </c>
      <c r="B86">
        <f>B13*'Lähtötiedot &amp; asiakaslaskenta'!$J$37+B25</f>
        <v>0.52359809264305179</v>
      </c>
      <c r="C86" t="s">
        <v>31</v>
      </c>
    </row>
    <row r="87" spans="1:3" x14ac:dyDescent="0.25">
      <c r="A87" s="2" t="s">
        <v>22</v>
      </c>
      <c r="B87">
        <f>B14*'Lähtötiedot &amp; asiakaslaskenta'!$J$37+B26</f>
        <v>0.11918089918256133</v>
      </c>
      <c r="C87" t="s">
        <v>31</v>
      </c>
    </row>
    <row r="88" spans="1:3" ht="18" x14ac:dyDescent="0.25">
      <c r="A88" s="2" t="s">
        <v>23</v>
      </c>
      <c r="B88">
        <f>B15*'Lähtötiedot &amp; asiakaslaskenta'!$J$37+B27</f>
        <v>0.16954604904632156</v>
      </c>
      <c r="C88" t="s">
        <v>31</v>
      </c>
    </row>
    <row r="89" spans="1:3" ht="18" x14ac:dyDescent="0.25">
      <c r="A89" s="2" t="s">
        <v>24</v>
      </c>
      <c r="B89">
        <f>B16*'Lähtötiedot &amp; asiakaslaskenta'!$J$37+B28</f>
        <v>1.4461280653950952E-2</v>
      </c>
      <c r="C89" t="s">
        <v>31</v>
      </c>
    </row>
    <row r="91" spans="1:3" x14ac:dyDescent="0.25">
      <c r="A91" s="2" t="s">
        <v>38</v>
      </c>
    </row>
    <row r="92" spans="1:3" ht="18" x14ac:dyDescent="0.25">
      <c r="A92" s="2" t="s">
        <v>12</v>
      </c>
      <c r="B92">
        <f>B7*'Lähtötiedot &amp; asiakaslaskenta'!$J$38+B19</f>
        <v>19.10509523814714</v>
      </c>
      <c r="C92" t="s">
        <v>28</v>
      </c>
    </row>
    <row r="93" spans="1:3" ht="18" x14ac:dyDescent="0.25">
      <c r="A93" s="2" t="s">
        <v>14</v>
      </c>
      <c r="B93">
        <f>B8*'Lähtötiedot &amp; asiakaslaskenta'!$J$38+B20</f>
        <v>24.408717891008177</v>
      </c>
      <c r="C93" t="s">
        <v>28</v>
      </c>
    </row>
    <row r="94" spans="1:3" x14ac:dyDescent="0.25">
      <c r="A94" s="2" t="s">
        <v>15</v>
      </c>
      <c r="B94">
        <f>B9*'Lähtötiedot &amp; asiakaslaskenta'!$J$38+B21</f>
        <v>41.542550269645787</v>
      </c>
      <c r="C94" t="s">
        <v>16</v>
      </c>
    </row>
    <row r="96" spans="1:3" ht="18" x14ac:dyDescent="0.25">
      <c r="A96" s="2" t="s">
        <v>19</v>
      </c>
      <c r="B96">
        <f>B11*'Lähtötiedot &amp; asiakaslaskenta'!$J$38+B23</f>
        <v>38.542174386920983</v>
      </c>
      <c r="C96" t="s">
        <v>31</v>
      </c>
    </row>
    <row r="97" spans="1:3" x14ac:dyDescent="0.25">
      <c r="A97" s="2" t="s">
        <v>20</v>
      </c>
      <c r="B97">
        <f>B12*'Lähtötiedot &amp; asiakaslaskenta'!$J$38+B24</f>
        <v>0.13716076294277932</v>
      </c>
      <c r="C97" t="s">
        <v>31</v>
      </c>
    </row>
    <row r="98" spans="1:3" x14ac:dyDescent="0.25">
      <c r="A98" s="2" t="s">
        <v>21</v>
      </c>
      <c r="B98">
        <f>B13*'Lähtötiedot &amp; asiakaslaskenta'!$J$38+B25</f>
        <v>1.4401880108991827</v>
      </c>
      <c r="C98" t="s">
        <v>31</v>
      </c>
    </row>
    <row r="99" spans="1:3" x14ac:dyDescent="0.25">
      <c r="A99" s="2" t="s">
        <v>22</v>
      </c>
      <c r="B99">
        <f>B14*'Lähtötiedot &amp; asiakaslaskenta'!$J$38+B26</f>
        <v>0.32781422343324262</v>
      </c>
      <c r="C99" t="s">
        <v>31</v>
      </c>
    </row>
    <row r="100" spans="1:3" ht="18" x14ac:dyDescent="0.25">
      <c r="A100" s="2" t="s">
        <v>23</v>
      </c>
      <c r="B100">
        <f>B15*'Lähtötiedot &amp; asiakaslaskenta'!$J$38+B27</f>
        <v>0.4663465940054497</v>
      </c>
      <c r="C100" t="s">
        <v>31</v>
      </c>
    </row>
    <row r="101" spans="1:3" ht="18" x14ac:dyDescent="0.25">
      <c r="A101" s="2" t="s">
        <v>24</v>
      </c>
      <c r="B101">
        <f>B16*'Lähtötiedot &amp; asiakaslaskenta'!$J$38+B28</f>
        <v>3.9776621253405996E-2</v>
      </c>
      <c r="C101" t="s">
        <v>31</v>
      </c>
    </row>
    <row r="103" spans="1:3" x14ac:dyDescent="0.25">
      <c r="A103" s="2" t="s">
        <v>39</v>
      </c>
    </row>
    <row r="104" spans="1:3" ht="18" x14ac:dyDescent="0.25">
      <c r="A104" s="2" t="s">
        <v>12</v>
      </c>
      <c r="B104">
        <f>B7*'Lähtötiedot &amp; asiakaslaskenta'!$J$39+B19</f>
        <v>21.792211815803814</v>
      </c>
      <c r="C104" t="s">
        <v>28</v>
      </c>
    </row>
    <row r="105" spans="1:3" ht="18" x14ac:dyDescent="0.25">
      <c r="A105" s="2" t="s">
        <v>14</v>
      </c>
      <c r="B105">
        <f>B8*'Lähtötiedot &amp; asiakaslaskenta'!$J$39+B20</f>
        <v>27.8417848119891</v>
      </c>
      <c r="C105" t="s">
        <v>28</v>
      </c>
    </row>
    <row r="106" spans="1:3" x14ac:dyDescent="0.25">
      <c r="A106" s="2" t="s">
        <v>15</v>
      </c>
      <c r="B106">
        <f>B9*'Lähtötiedot &amp; asiakaslaskenta'!$J$39+B21</f>
        <v>48.323917027138968</v>
      </c>
      <c r="C106" t="s">
        <v>16</v>
      </c>
    </row>
    <row r="108" spans="1:3" ht="18" x14ac:dyDescent="0.25">
      <c r="A108" s="2" t="s">
        <v>19</v>
      </c>
      <c r="B108">
        <f>B11*'Lähtötiedot &amp; asiakaslaskenta'!$J$39+B23</f>
        <v>43.963100817438693</v>
      </c>
      <c r="C108" t="s">
        <v>31</v>
      </c>
    </row>
    <row r="109" spans="1:3" x14ac:dyDescent="0.25">
      <c r="A109" s="2" t="s">
        <v>20</v>
      </c>
      <c r="B109">
        <f>B12*'Lähtötiedot &amp; asiakaslaskenta'!$J$39+B24</f>
        <v>0.15645231607629428</v>
      </c>
      <c r="C109" t="s">
        <v>31</v>
      </c>
    </row>
    <row r="110" spans="1:3" x14ac:dyDescent="0.25">
      <c r="A110" s="2" t="s">
        <v>21</v>
      </c>
      <c r="B110">
        <f>B13*'Lähtötiedot &amp; asiakaslaskenta'!$J$39+B25</f>
        <v>1.64274931880109</v>
      </c>
      <c r="C110" t="s">
        <v>31</v>
      </c>
    </row>
    <row r="111" spans="1:3" x14ac:dyDescent="0.25">
      <c r="A111" s="2" t="s">
        <v>22</v>
      </c>
      <c r="B111">
        <f>B14*'Lähtötiedot &amp; asiakaslaskenta'!$J$39+B26</f>
        <v>0.3739210354223434</v>
      </c>
      <c r="C111" t="s">
        <v>31</v>
      </c>
    </row>
    <row r="112" spans="1:3" ht="18" x14ac:dyDescent="0.25">
      <c r="A112" s="2" t="s">
        <v>23</v>
      </c>
      <c r="B112">
        <f>B15*'Lähtötiedot &amp; asiakaslaskenta'!$J$39+B27</f>
        <v>0.53193787465940068</v>
      </c>
      <c r="C112" t="s">
        <v>31</v>
      </c>
    </row>
    <row r="113" spans="1:3" ht="18" x14ac:dyDescent="0.25">
      <c r="A113" s="2" t="s">
        <v>24</v>
      </c>
      <c r="B113">
        <f>B16*'Lähtötiedot &amp; asiakaslaskenta'!$J$39+B28</f>
        <v>4.5371171662125342E-2</v>
      </c>
      <c r="C113" t="s">
        <v>31</v>
      </c>
    </row>
    <row r="115" spans="1:3" x14ac:dyDescent="0.25">
      <c r="A115" s="2" t="s">
        <v>40</v>
      </c>
    </row>
    <row r="116" spans="1:3" ht="18" x14ac:dyDescent="0.25">
      <c r="A116" s="2" t="s">
        <v>12</v>
      </c>
      <c r="B116">
        <f>B7*'Lähtötiedot &amp; asiakaslaskenta'!$J$40+B19</f>
        <v>8.5581626708446876</v>
      </c>
      <c r="C116" t="s">
        <v>28</v>
      </c>
    </row>
    <row r="117" spans="1:3" ht="18" x14ac:dyDescent="0.25">
      <c r="A117" s="2" t="s">
        <v>14</v>
      </c>
      <c r="B117">
        <f>B8*'Lähtötiedot &amp; asiakaslaskenta'!$J$40+B20</f>
        <v>10.93393022615804</v>
      </c>
      <c r="C117" t="s">
        <v>28</v>
      </c>
    </row>
    <row r="118" spans="1:3" x14ac:dyDescent="0.25">
      <c r="A118" s="2" t="s">
        <v>15</v>
      </c>
      <c r="B118">
        <f>B9*'Lähtötiedot &amp; asiakaslaskenta'!$J$40+B21</f>
        <v>14.925685746485017</v>
      </c>
      <c r="C118" t="s">
        <v>16</v>
      </c>
    </row>
    <row r="120" spans="1:3" ht="18" x14ac:dyDescent="0.25">
      <c r="A120" s="2" t="s">
        <v>19</v>
      </c>
      <c r="B120">
        <f>B11*'Lähtötiedot &amp; asiakaslaskenta'!$J$40+B23</f>
        <v>17.265038147138966</v>
      </c>
      <c r="C120" t="s">
        <v>31</v>
      </c>
    </row>
    <row r="121" spans="1:3" x14ac:dyDescent="0.25">
      <c r="A121" s="2" t="s">
        <v>20</v>
      </c>
      <c r="B121">
        <f>B12*'Lähtötiedot &amp; asiakaslaskenta'!$J$40+B24</f>
        <v>6.1441416893732975E-2</v>
      </c>
      <c r="C121" t="s">
        <v>31</v>
      </c>
    </row>
    <row r="122" spans="1:3" x14ac:dyDescent="0.25">
      <c r="A122" s="2" t="s">
        <v>21</v>
      </c>
      <c r="B122">
        <f>B13*'Lähtötiedot &amp; asiakaslaskenta'!$J$40+B25</f>
        <v>0.64513487738419628</v>
      </c>
      <c r="C122" t="s">
        <v>31</v>
      </c>
    </row>
    <row r="123" spans="1:3" x14ac:dyDescent="0.25">
      <c r="A123" s="2" t="s">
        <v>22</v>
      </c>
      <c r="B123">
        <f>B14*'Lähtötiedot &amp; asiakaslaskenta'!$J$40+B26</f>
        <v>0.14684498637602184</v>
      </c>
      <c r="C123" t="s">
        <v>31</v>
      </c>
    </row>
    <row r="124" spans="1:3" ht="18" x14ac:dyDescent="0.25">
      <c r="A124" s="2" t="s">
        <v>23</v>
      </c>
      <c r="B124">
        <f>B15*'Lähtötiedot &amp; asiakaslaskenta'!$J$40+B27</f>
        <v>0.20890081743869215</v>
      </c>
      <c r="C124" t="s">
        <v>31</v>
      </c>
    </row>
    <row r="125" spans="1:3" ht="18" x14ac:dyDescent="0.25">
      <c r="A125" s="2" t="s">
        <v>24</v>
      </c>
      <c r="B125">
        <f>B16*'Lähtötiedot &amp; asiakaslaskenta'!$J$40+B28</f>
        <v>1.7818010899182564E-2</v>
      </c>
      <c r="C125" t="s">
        <v>31</v>
      </c>
    </row>
    <row r="127" spans="1:3" x14ac:dyDescent="0.25">
      <c r="A127" s="2" t="s">
        <v>41</v>
      </c>
    </row>
    <row r="128" spans="1:3" ht="18" x14ac:dyDescent="0.25">
      <c r="A128" s="2" t="s">
        <v>12</v>
      </c>
      <c r="B128">
        <f>B7*'Lähtötiedot &amp; asiakaslaskenta'!$J$41+B19</f>
        <v>7.7520276975476836</v>
      </c>
      <c r="C128" t="s">
        <v>28</v>
      </c>
    </row>
    <row r="129" spans="1:3" ht="18" x14ac:dyDescent="0.25">
      <c r="A129" s="2" t="s">
        <v>14</v>
      </c>
      <c r="B129">
        <f>B8*'Lähtötiedot &amp; asiakaslaskenta'!$J$41+B20</f>
        <v>9.90401014986376</v>
      </c>
      <c r="C129" t="s">
        <v>28</v>
      </c>
    </row>
    <row r="130" spans="1:3" x14ac:dyDescent="0.25">
      <c r="A130" s="2" t="s">
        <v>15</v>
      </c>
      <c r="B130">
        <f>B9*'Lähtötiedot &amp; asiakaslaskenta'!$J$41+B21</f>
        <v>12.89127571923706</v>
      </c>
      <c r="C130" t="s">
        <v>16</v>
      </c>
    </row>
    <row r="132" spans="1:3" ht="18" x14ac:dyDescent="0.25">
      <c r="A132" s="2" t="s">
        <v>19</v>
      </c>
      <c r="B132">
        <f>B11*'Lähtötiedot &amp; asiakaslaskenta'!$J$41+B23</f>
        <v>15.638760217983652</v>
      </c>
      <c r="C132" t="s">
        <v>31</v>
      </c>
    </row>
    <row r="133" spans="1:3" x14ac:dyDescent="0.25">
      <c r="A133" s="2" t="s">
        <v>20</v>
      </c>
      <c r="B133">
        <f>B12*'Lähtötiedot &amp; asiakaslaskenta'!$J$41+B24</f>
        <v>5.5653950953678477E-2</v>
      </c>
      <c r="C133" t="s">
        <v>31</v>
      </c>
    </row>
    <row r="134" spans="1:3" x14ac:dyDescent="0.25">
      <c r="A134" s="2" t="s">
        <v>21</v>
      </c>
      <c r="B134">
        <f>B13*'Lähtötiedot &amp; asiakaslaskenta'!$J$41+B25</f>
        <v>0.58436648501362398</v>
      </c>
      <c r="C134" t="s">
        <v>31</v>
      </c>
    </row>
    <row r="135" spans="1:3" x14ac:dyDescent="0.25">
      <c r="A135" s="2" t="s">
        <v>22</v>
      </c>
      <c r="B135">
        <f>B14*'Lähtötiedot &amp; asiakaslaskenta'!$J$41+B26</f>
        <v>0.13301294277929157</v>
      </c>
      <c r="C135" t="s">
        <v>31</v>
      </c>
    </row>
    <row r="136" spans="1:3" ht="18" x14ac:dyDescent="0.25">
      <c r="A136" s="2" t="s">
        <v>23</v>
      </c>
      <c r="B136">
        <f>B15*'Lähtötiedot &amp; asiakaslaskenta'!$J$41+B27</f>
        <v>0.18922343324250684</v>
      </c>
      <c r="C136" t="s">
        <v>31</v>
      </c>
    </row>
    <row r="137" spans="1:3" ht="18" x14ac:dyDescent="0.25">
      <c r="A137" s="2" t="s">
        <v>24</v>
      </c>
      <c r="B137">
        <f>B16*'Lähtötiedot &amp; asiakaslaskenta'!$J$41+B28</f>
        <v>1.6139645776566756E-2</v>
      </c>
      <c r="C137" t="s">
        <v>31</v>
      </c>
    </row>
    <row r="138" spans="1:3" x14ac:dyDescent="0.25">
      <c r="A138" s="2"/>
    </row>
    <row r="139" spans="1:3" x14ac:dyDescent="0.25">
      <c r="A139" s="2" t="s">
        <v>42</v>
      </c>
    </row>
    <row r="140" spans="1:3" ht="18" x14ac:dyDescent="0.25">
      <c r="A140" s="2" t="s">
        <v>12</v>
      </c>
      <c r="B140">
        <f>B7*'Lähtötiedot &amp; asiakaslaskenta'!$J$42+B19</f>
        <v>5.949420326702997</v>
      </c>
      <c r="C140" t="s">
        <v>28</v>
      </c>
    </row>
    <row r="141" spans="1:3" ht="18" x14ac:dyDescent="0.25">
      <c r="A141" s="2" t="s">
        <v>14</v>
      </c>
      <c r="B141">
        <f>B8*'Lähtötiedot &amp; asiakaslaskenta'!$J$42+B20</f>
        <v>7.6009944237057221</v>
      </c>
      <c r="C141" t="s">
        <v>28</v>
      </c>
    </row>
    <row r="142" spans="1:3" x14ac:dyDescent="0.25">
      <c r="A142" s="2" t="s">
        <v>15</v>
      </c>
      <c r="B142">
        <f>B9*'Lähtötiedot &amp; asiakaslaskenta'!$J$42+B21</f>
        <v>8.3421088527520446</v>
      </c>
      <c r="C142" t="s">
        <v>16</v>
      </c>
    </row>
    <row r="144" spans="1:3" ht="18" x14ac:dyDescent="0.25">
      <c r="A144" s="2" t="s">
        <v>19</v>
      </c>
      <c r="B144">
        <f>B11*'Lähtötiedot &amp; asiakaslaskenta'!$J$42+B23</f>
        <v>12.002222070844688</v>
      </c>
      <c r="C144" t="s">
        <v>31</v>
      </c>
    </row>
    <row r="145" spans="1:3" x14ac:dyDescent="0.25">
      <c r="A145" s="2" t="s">
        <v>20</v>
      </c>
      <c r="B145">
        <f>B12*'Lähtötiedot &amp; asiakaslaskenta'!$J$42+B24</f>
        <v>4.2712534059945503E-2</v>
      </c>
      <c r="C145" t="s">
        <v>31</v>
      </c>
    </row>
    <row r="146" spans="1:3" x14ac:dyDescent="0.25">
      <c r="A146" s="2" t="s">
        <v>21</v>
      </c>
      <c r="B146">
        <f>B13*'Lähtötiedot &amp; asiakaslaskenta'!$J$42+B25</f>
        <v>0.44848160762942779</v>
      </c>
      <c r="C146" t="s">
        <v>31</v>
      </c>
    </row>
    <row r="147" spans="1:3" x14ac:dyDescent="0.25">
      <c r="A147" s="2" t="s">
        <v>22</v>
      </c>
      <c r="B147">
        <f>B14*'Lähtötiedot &amp; asiakaslaskenta'!$J$42+B26</f>
        <v>0.10208295640326977</v>
      </c>
      <c r="C147" t="s">
        <v>31</v>
      </c>
    </row>
    <row r="148" spans="1:3" ht="18" x14ac:dyDescent="0.25">
      <c r="A148" s="2" t="s">
        <v>23</v>
      </c>
      <c r="B148">
        <f>B15*'Lähtötiedot &amp; asiakaslaskenta'!$J$42+B27</f>
        <v>0.14522261580381474</v>
      </c>
      <c r="C148" t="s">
        <v>31</v>
      </c>
    </row>
    <row r="149" spans="1:3" ht="18" x14ac:dyDescent="0.25">
      <c r="A149" s="2" t="s">
        <v>24</v>
      </c>
      <c r="B149">
        <f>B16*'Lähtötiedot &amp; asiakaslaskenta'!$J$42+B28</f>
        <v>1.2386634877384195E-2</v>
      </c>
      <c r="C149" t="s">
        <v>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1"/>
  <sheetViews>
    <sheetView workbookViewId="0">
      <selection activeCell="J149" sqref="J149"/>
    </sheetView>
  </sheetViews>
  <sheetFormatPr defaultRowHeight="15" x14ac:dyDescent="0.25"/>
  <cols>
    <col min="1" max="1" width="16" bestFit="1" customWidth="1"/>
    <col min="2" max="2" width="6.42578125" bestFit="1" customWidth="1"/>
    <col min="3" max="3" width="7.5703125" bestFit="1" customWidth="1"/>
    <col min="5" max="5" width="19.140625" bestFit="1" customWidth="1"/>
  </cols>
  <sheetData>
    <row r="2" spans="1:7" x14ac:dyDescent="0.25">
      <c r="A2" t="s">
        <v>61</v>
      </c>
    </row>
    <row r="4" spans="1:7" x14ac:dyDescent="0.25">
      <c r="A4" t="s">
        <v>33</v>
      </c>
    </row>
    <row r="5" spans="1:7" ht="15.75" thickBot="1" x14ac:dyDescent="0.3"/>
    <row r="6" spans="1:7" ht="15.75" thickBot="1" x14ac:dyDescent="0.3">
      <c r="A6" s="50" t="s">
        <v>57</v>
      </c>
      <c r="B6" s="51"/>
      <c r="C6" s="52"/>
      <c r="E6" s="10" t="s">
        <v>62</v>
      </c>
      <c r="F6" s="11" t="s">
        <v>58</v>
      </c>
      <c r="G6" s="12" t="s">
        <v>59</v>
      </c>
    </row>
    <row r="7" spans="1:7" ht="18.75" thickBot="1" x14ac:dyDescent="0.3">
      <c r="A7" s="10"/>
      <c r="B7" s="11" t="s">
        <v>58</v>
      </c>
      <c r="C7" s="12" t="s">
        <v>59</v>
      </c>
      <c r="E7" s="13" t="s">
        <v>12</v>
      </c>
      <c r="F7" s="14">
        <f>Laskenta!B32</f>
        <v>3.8557086599455044</v>
      </c>
      <c r="G7" s="15" t="s">
        <v>28</v>
      </c>
    </row>
    <row r="8" spans="1:7" ht="18" x14ac:dyDescent="0.25">
      <c r="A8" s="13" t="s">
        <v>7</v>
      </c>
      <c r="B8" s="14">
        <f>'Lähtötiedot &amp; asiakaslaskenta'!F33</f>
        <v>12</v>
      </c>
      <c r="C8" s="15" t="s">
        <v>47</v>
      </c>
      <c r="E8" s="20" t="s">
        <v>14</v>
      </c>
      <c r="F8" s="21">
        <f>Laskenta!B33</f>
        <v>4.9260631144414173</v>
      </c>
      <c r="G8" s="22" t="s">
        <v>28</v>
      </c>
    </row>
    <row r="9" spans="1:7" ht="18" x14ac:dyDescent="0.25">
      <c r="A9" s="3" t="s">
        <v>60</v>
      </c>
      <c r="B9" s="16">
        <f>'Lähtötiedot &amp; asiakaslaskenta'!B33</f>
        <v>0.9</v>
      </c>
      <c r="C9" s="5" t="s">
        <v>4</v>
      </c>
      <c r="E9" s="4" t="s">
        <v>19</v>
      </c>
      <c r="F9" s="23">
        <f>Laskenta!B36</f>
        <v>7.7784168937329712</v>
      </c>
      <c r="G9" s="6" t="s">
        <v>31</v>
      </c>
    </row>
    <row r="10" spans="1:7" ht="15.75" thickBot="1" x14ac:dyDescent="0.3">
      <c r="A10" s="17" t="s">
        <v>55</v>
      </c>
      <c r="B10" s="18">
        <f>'Lähtötiedot &amp; asiakaslaskenta'!D33</f>
        <v>10.8</v>
      </c>
      <c r="C10" s="19" t="s">
        <v>48</v>
      </c>
      <c r="E10" s="20" t="s">
        <v>20</v>
      </c>
      <c r="F10" s="21">
        <f>Laskenta!B37</f>
        <v>2.7681198910081743E-2</v>
      </c>
      <c r="G10" s="22" t="s">
        <v>31</v>
      </c>
    </row>
    <row r="11" spans="1:7" x14ac:dyDescent="0.25">
      <c r="E11" s="4" t="s">
        <v>21</v>
      </c>
      <c r="F11" s="23">
        <f>Laskenta!B38</f>
        <v>0.29065258855585829</v>
      </c>
      <c r="G11" s="6" t="s">
        <v>31</v>
      </c>
    </row>
    <row r="12" spans="1:7" x14ac:dyDescent="0.25">
      <c r="E12" s="20" t="s">
        <v>22</v>
      </c>
      <c r="F12" s="21">
        <f>Laskenta!B39</f>
        <v>6.6158065395095375E-2</v>
      </c>
      <c r="G12" s="22" t="s">
        <v>31</v>
      </c>
    </row>
    <row r="13" spans="1:7" ht="18" x14ac:dyDescent="0.25">
      <c r="E13" s="4" t="s">
        <v>23</v>
      </c>
      <c r="F13" s="23">
        <f>Laskenta!B40</f>
        <v>9.4116076294277942E-2</v>
      </c>
      <c r="G13" s="6" t="s">
        <v>31</v>
      </c>
    </row>
    <row r="14" spans="1:7" ht="18" x14ac:dyDescent="0.25">
      <c r="E14" s="20" t="s">
        <v>24</v>
      </c>
      <c r="F14" s="21">
        <f>Laskenta!B41</f>
        <v>8.0275476839237053E-3</v>
      </c>
      <c r="G14" s="22" t="s">
        <v>31</v>
      </c>
    </row>
    <row r="15" spans="1:7" ht="15.75" thickBot="1" x14ac:dyDescent="0.3">
      <c r="E15" s="17" t="s">
        <v>15</v>
      </c>
      <c r="F15" s="23">
        <f>Laskenta!B34</f>
        <v>3.0582939208719351</v>
      </c>
      <c r="G15" s="19" t="s">
        <v>16</v>
      </c>
    </row>
    <row r="16" spans="1:7" ht="41.25" customHeight="1" thickBot="1" x14ac:dyDescent="0.3">
      <c r="E16" s="53" t="s">
        <v>63</v>
      </c>
      <c r="F16" s="54"/>
      <c r="G16" s="55"/>
    </row>
    <row r="19" spans="1:7" x14ac:dyDescent="0.25">
      <c r="A19" t="s">
        <v>34</v>
      </c>
    </row>
    <row r="20" spans="1:7" ht="15.75" thickBot="1" x14ac:dyDescent="0.3"/>
    <row r="21" spans="1:7" ht="15.75" thickBot="1" x14ac:dyDescent="0.3">
      <c r="A21" s="50" t="s">
        <v>57</v>
      </c>
      <c r="B21" s="51"/>
      <c r="C21" s="52"/>
      <c r="E21" s="10" t="s">
        <v>62</v>
      </c>
      <c r="F21" s="11" t="s">
        <v>58</v>
      </c>
      <c r="G21" s="12" t="s">
        <v>59</v>
      </c>
    </row>
    <row r="22" spans="1:7" ht="18.75" thickBot="1" x14ac:dyDescent="0.3">
      <c r="A22" s="10"/>
      <c r="B22" s="11" t="s">
        <v>58</v>
      </c>
      <c r="C22" s="12" t="s">
        <v>59</v>
      </c>
      <c r="E22" s="13" t="s">
        <v>12</v>
      </c>
      <c r="F22" s="14">
        <f>Laskenta!B44</f>
        <v>7.7968129738419618</v>
      </c>
      <c r="G22" s="15" t="s">
        <v>28</v>
      </c>
    </row>
    <row r="23" spans="1:7" ht="18" x14ac:dyDescent="0.25">
      <c r="A23" s="13" t="s">
        <v>7</v>
      </c>
      <c r="B23" s="14">
        <f>'Lähtötiedot &amp; asiakaslaskenta'!F34</f>
        <v>23</v>
      </c>
      <c r="C23" s="15" t="s">
        <v>47</v>
      </c>
      <c r="E23" s="20" t="s">
        <v>14</v>
      </c>
      <c r="F23" s="21">
        <f>Laskenta!B45</f>
        <v>9.96122793188011</v>
      </c>
      <c r="G23" s="22" t="s">
        <v>28</v>
      </c>
    </row>
    <row r="24" spans="1:7" ht="18" x14ac:dyDescent="0.25">
      <c r="A24" s="3" t="s">
        <v>60</v>
      </c>
      <c r="B24" s="16">
        <f>'Lähtötiedot &amp; asiakaslaskenta'!B34</f>
        <v>2</v>
      </c>
      <c r="C24" s="5" t="s">
        <v>4</v>
      </c>
      <c r="E24" s="4" t="s">
        <v>19</v>
      </c>
      <c r="F24" s="23">
        <f>Laskenta!B48</f>
        <v>15.729108991825614</v>
      </c>
      <c r="G24" s="6" t="s">
        <v>31</v>
      </c>
    </row>
    <row r="25" spans="1:7" ht="15.75" thickBot="1" x14ac:dyDescent="0.3">
      <c r="A25" s="17" t="s">
        <v>55</v>
      </c>
      <c r="B25" s="18">
        <f>'Lähtötiedot &amp; asiakaslaskenta'!D34</f>
        <v>46</v>
      </c>
      <c r="C25" s="19" t="s">
        <v>48</v>
      </c>
      <c r="E25" s="20" t="s">
        <v>20</v>
      </c>
      <c r="F25" s="21">
        <f>Laskenta!B49</f>
        <v>5.5975476839237065E-2</v>
      </c>
      <c r="G25" s="22" t="s">
        <v>31</v>
      </c>
    </row>
    <row r="26" spans="1:7" x14ac:dyDescent="0.25">
      <c r="E26" s="4" t="s">
        <v>21</v>
      </c>
      <c r="F26" s="23">
        <f>Laskenta!B50</f>
        <v>0.58774250681198914</v>
      </c>
      <c r="G26" s="6" t="s">
        <v>31</v>
      </c>
    </row>
    <row r="27" spans="1:7" x14ac:dyDescent="0.25">
      <c r="E27" s="20" t="s">
        <v>22</v>
      </c>
      <c r="F27" s="21">
        <f>Laskenta!B51</f>
        <v>0.1337813896457766</v>
      </c>
      <c r="G27" s="22" t="s">
        <v>31</v>
      </c>
    </row>
    <row r="28" spans="1:7" ht="18" x14ac:dyDescent="0.25">
      <c r="E28" s="4" t="s">
        <v>23</v>
      </c>
      <c r="F28" s="23">
        <f>Laskenta!B52</f>
        <v>0.19031662125340604</v>
      </c>
      <c r="G28" s="6" t="s">
        <v>31</v>
      </c>
    </row>
    <row r="29" spans="1:7" ht="18" x14ac:dyDescent="0.25">
      <c r="E29" s="20" t="s">
        <v>24</v>
      </c>
      <c r="F29" s="21">
        <f>Laskenta!B53</f>
        <v>1.6232888283378745E-2</v>
      </c>
      <c r="G29" s="22" t="s">
        <v>31</v>
      </c>
    </row>
    <row r="30" spans="1:7" ht="15.75" thickBot="1" x14ac:dyDescent="0.3">
      <c r="E30" s="17" t="s">
        <v>15</v>
      </c>
      <c r="F30" s="18">
        <f>Laskenta!B46</f>
        <v>13.004298498528613</v>
      </c>
      <c r="G30" s="19" t="s">
        <v>16</v>
      </c>
    </row>
    <row r="31" spans="1:7" ht="41.25" customHeight="1" thickBot="1" x14ac:dyDescent="0.3">
      <c r="E31" s="53" t="s">
        <v>63</v>
      </c>
      <c r="F31" s="54"/>
      <c r="G31" s="55"/>
    </row>
    <row r="34" spans="1:7" x14ac:dyDescent="0.25">
      <c r="A34" t="s">
        <v>35</v>
      </c>
    </row>
    <row r="35" spans="1:7" ht="15.75" thickBot="1" x14ac:dyDescent="0.3"/>
    <row r="36" spans="1:7" ht="15.75" thickBot="1" x14ac:dyDescent="0.3">
      <c r="A36" s="50" t="s">
        <v>57</v>
      </c>
      <c r="B36" s="51"/>
      <c r="C36" s="52"/>
      <c r="E36" s="10" t="s">
        <v>62</v>
      </c>
      <c r="F36" s="11" t="s">
        <v>58</v>
      </c>
      <c r="G36" s="12" t="s">
        <v>59</v>
      </c>
    </row>
    <row r="37" spans="1:7" ht="18.75" thickBot="1" x14ac:dyDescent="0.3">
      <c r="A37" s="10"/>
      <c r="B37" s="11" t="s">
        <v>58</v>
      </c>
      <c r="C37" s="12" t="s">
        <v>59</v>
      </c>
      <c r="E37" s="13" t="s">
        <v>12</v>
      </c>
      <c r="F37" s="14">
        <f>Laskenta!B56</f>
        <v>7.0130706386920982</v>
      </c>
      <c r="G37" s="15" t="s">
        <v>28</v>
      </c>
    </row>
    <row r="38" spans="1:7" ht="18" x14ac:dyDescent="0.25">
      <c r="A38" s="13" t="s">
        <v>7</v>
      </c>
      <c r="B38" s="14">
        <f>'Lähtötiedot &amp; asiakaslaskenta'!F35</f>
        <v>26</v>
      </c>
      <c r="C38" s="15" t="s">
        <v>47</v>
      </c>
      <c r="E38" s="20" t="s">
        <v>14</v>
      </c>
      <c r="F38" s="21">
        <f>Laskenta!B57</f>
        <v>8.9599167465940059</v>
      </c>
      <c r="G38" s="22" t="s">
        <v>28</v>
      </c>
    </row>
    <row r="39" spans="1:7" ht="18" x14ac:dyDescent="0.25">
      <c r="A39" s="3" t="s">
        <v>60</v>
      </c>
      <c r="B39" s="16">
        <f>'Lähtötiedot &amp; asiakaslaskenta'!B35</f>
        <v>1.5</v>
      </c>
      <c r="C39" s="5" t="s">
        <v>4</v>
      </c>
      <c r="E39" s="4" t="s">
        <v>19</v>
      </c>
      <c r="F39" s="23">
        <f>Laskenta!B60</f>
        <v>14.148005449591281</v>
      </c>
      <c r="G39" s="6" t="s">
        <v>31</v>
      </c>
    </row>
    <row r="40" spans="1:7" ht="15.75" thickBot="1" x14ac:dyDescent="0.3">
      <c r="A40" s="17" t="s">
        <v>55</v>
      </c>
      <c r="B40" s="18">
        <f>'Lähtötiedot &amp; asiakaslaskenta'!D35</f>
        <v>39</v>
      </c>
      <c r="C40" s="19" t="s">
        <v>48</v>
      </c>
      <c r="E40" s="20" t="s">
        <v>20</v>
      </c>
      <c r="F40" s="21">
        <f>Laskenta!B61</f>
        <v>5.0348773841961861E-2</v>
      </c>
      <c r="G40" s="22" t="s">
        <v>31</v>
      </c>
    </row>
    <row r="41" spans="1:7" x14ac:dyDescent="0.25">
      <c r="E41" s="4" t="s">
        <v>21</v>
      </c>
      <c r="F41" s="23">
        <f>Laskenta!B62</f>
        <v>0.52866212534059942</v>
      </c>
      <c r="G41" s="6" t="s">
        <v>31</v>
      </c>
    </row>
    <row r="42" spans="1:7" x14ac:dyDescent="0.25">
      <c r="E42" s="20" t="s">
        <v>22</v>
      </c>
      <c r="F42" s="21">
        <f>Laskenta!B63</f>
        <v>0.12033356948228885</v>
      </c>
      <c r="G42" s="22" t="s">
        <v>31</v>
      </c>
    </row>
    <row r="43" spans="1:7" ht="18" x14ac:dyDescent="0.25">
      <c r="E43" s="4" t="s">
        <v>23</v>
      </c>
      <c r="F43" s="23">
        <f>Laskenta!B64</f>
        <v>0.17118583106267032</v>
      </c>
      <c r="G43" s="6" t="s">
        <v>31</v>
      </c>
    </row>
    <row r="44" spans="1:7" ht="18" x14ac:dyDescent="0.25">
      <c r="E44" s="20" t="s">
        <v>24</v>
      </c>
      <c r="F44" s="21">
        <f>Laskenta!B65</f>
        <v>1.4601144414168937E-2</v>
      </c>
      <c r="G44" s="22" t="s">
        <v>31</v>
      </c>
    </row>
    <row r="45" spans="1:7" ht="15.75" thickBot="1" x14ac:dyDescent="0.3">
      <c r="E45" s="17" t="s">
        <v>15</v>
      </c>
      <c r="F45" s="18">
        <f>Laskenta!B58</f>
        <v>11.026399860926432</v>
      </c>
      <c r="G45" s="19" t="s">
        <v>16</v>
      </c>
    </row>
    <row r="46" spans="1:7" ht="41.25" customHeight="1" thickBot="1" x14ac:dyDescent="0.3">
      <c r="E46" s="53" t="s">
        <v>63</v>
      </c>
      <c r="F46" s="54"/>
      <c r="G46" s="55"/>
    </row>
    <row r="49" spans="1:7" x14ac:dyDescent="0.25">
      <c r="A49" t="s">
        <v>36</v>
      </c>
    </row>
    <row r="50" spans="1:7" ht="15.75" thickBot="1" x14ac:dyDescent="0.3"/>
    <row r="51" spans="1:7" ht="15.75" thickBot="1" x14ac:dyDescent="0.3">
      <c r="A51" s="50" t="s">
        <v>57</v>
      </c>
      <c r="B51" s="51"/>
      <c r="C51" s="52"/>
      <c r="E51" s="10" t="s">
        <v>62</v>
      </c>
      <c r="F51" s="11" t="s">
        <v>58</v>
      </c>
      <c r="G51" s="12" t="s">
        <v>59</v>
      </c>
    </row>
    <row r="52" spans="1:7" ht="18.75" thickBot="1" x14ac:dyDescent="0.3">
      <c r="A52" s="10"/>
      <c r="B52" s="11" t="s">
        <v>58</v>
      </c>
      <c r="C52" s="12" t="s">
        <v>59</v>
      </c>
      <c r="E52" s="13" t="s">
        <v>12</v>
      </c>
      <c r="F52" s="14">
        <f>Laskenta!B68</f>
        <v>19.877641254223434</v>
      </c>
      <c r="G52" s="15" t="s">
        <v>28</v>
      </c>
    </row>
    <row r="53" spans="1:7" ht="18" x14ac:dyDescent="0.25">
      <c r="A53" s="13" t="s">
        <v>7</v>
      </c>
      <c r="B53" s="14">
        <f>'Lähtötiedot &amp; asiakaslaskenta'!F36</f>
        <v>27</v>
      </c>
      <c r="C53" s="15" t="s">
        <v>47</v>
      </c>
      <c r="E53" s="20" t="s">
        <v>14</v>
      </c>
      <c r="F53" s="24">
        <f>Laskenta!B69</f>
        <v>25.395724630790191</v>
      </c>
      <c r="G53" s="22" t="s">
        <v>28</v>
      </c>
    </row>
    <row r="54" spans="1:7" ht="18" x14ac:dyDescent="0.25">
      <c r="A54" s="3" t="s">
        <v>60</v>
      </c>
      <c r="B54" s="16">
        <f>'Lähtötiedot &amp; asiakaslaskenta'!B36</f>
        <v>5.7</v>
      </c>
      <c r="C54" s="5" t="s">
        <v>4</v>
      </c>
      <c r="E54" s="4" t="s">
        <v>19</v>
      </c>
      <c r="F54" s="23">
        <f>Laskenta!B72</f>
        <v>40.100690735694826</v>
      </c>
      <c r="G54" s="6" t="s">
        <v>31</v>
      </c>
    </row>
    <row r="55" spans="1:7" ht="15.75" thickBot="1" x14ac:dyDescent="0.3">
      <c r="A55" s="17" t="s">
        <v>55</v>
      </c>
      <c r="B55" s="18">
        <f>'Lähtötiedot &amp; asiakaslaskenta'!D36</f>
        <v>153.9</v>
      </c>
      <c r="C55" s="19" t="s">
        <v>48</v>
      </c>
      <c r="E55" s="20" t="s">
        <v>20</v>
      </c>
      <c r="F55" s="21">
        <f>Laskenta!B73</f>
        <v>0.14270708446866487</v>
      </c>
      <c r="G55" s="22" t="s">
        <v>31</v>
      </c>
    </row>
    <row r="56" spans="1:7" x14ac:dyDescent="0.25">
      <c r="E56" s="4" t="s">
        <v>21</v>
      </c>
      <c r="F56" s="23">
        <f>Laskenta!B74</f>
        <v>1.498424386920981</v>
      </c>
      <c r="G56" s="6" t="s">
        <v>31</v>
      </c>
    </row>
    <row r="57" spans="1:7" x14ac:dyDescent="0.25">
      <c r="E57" s="20" t="s">
        <v>22</v>
      </c>
      <c r="F57" s="21">
        <f>Laskenta!B75</f>
        <v>0.34106993188010909</v>
      </c>
      <c r="G57" s="22" t="s">
        <v>31</v>
      </c>
    </row>
    <row r="58" spans="1:7" ht="18" x14ac:dyDescent="0.25">
      <c r="E58" s="4" t="s">
        <v>23</v>
      </c>
      <c r="F58" s="23">
        <f>Laskenta!B76</f>
        <v>0.48520408719346064</v>
      </c>
      <c r="G58" s="6" t="s">
        <v>31</v>
      </c>
    </row>
    <row r="59" spans="1:7" ht="18" x14ac:dyDescent="0.25">
      <c r="E59" s="20" t="s">
        <v>24</v>
      </c>
      <c r="F59" s="21">
        <f>Laskenta!B77</f>
        <v>4.1385054495912808E-2</v>
      </c>
      <c r="G59" s="22" t="s">
        <v>31</v>
      </c>
    </row>
    <row r="60" spans="1:7" ht="15.75" thickBot="1" x14ac:dyDescent="0.3">
      <c r="E60" s="17" t="s">
        <v>15</v>
      </c>
      <c r="F60" s="18">
        <f>Laskenta!B70</f>
        <v>43.492193212425079</v>
      </c>
      <c r="G60" s="19" t="s">
        <v>16</v>
      </c>
    </row>
    <row r="61" spans="1:7" ht="41.25" customHeight="1" thickBot="1" x14ac:dyDescent="0.3">
      <c r="E61" s="53" t="s">
        <v>63</v>
      </c>
      <c r="F61" s="54"/>
      <c r="G61" s="55"/>
    </row>
    <row r="64" spans="1:7" x14ac:dyDescent="0.25">
      <c r="A64" t="s">
        <v>37</v>
      </c>
    </row>
    <row r="65" spans="1:7" ht="15.75" thickBot="1" x14ac:dyDescent="0.3"/>
    <row r="66" spans="1:7" ht="15.75" thickBot="1" x14ac:dyDescent="0.3">
      <c r="A66" s="50" t="s">
        <v>57</v>
      </c>
      <c r="B66" s="51"/>
      <c r="C66" s="52"/>
      <c r="E66" s="10" t="s">
        <v>62</v>
      </c>
      <c r="F66" s="11" t="s">
        <v>58</v>
      </c>
      <c r="G66" s="12" t="s">
        <v>59</v>
      </c>
    </row>
    <row r="67" spans="1:7" ht="18.75" thickBot="1" x14ac:dyDescent="0.3">
      <c r="A67" s="10"/>
      <c r="B67" s="11" t="s">
        <v>58</v>
      </c>
      <c r="C67" s="12" t="s">
        <v>59</v>
      </c>
      <c r="E67" s="13" t="s">
        <v>12</v>
      </c>
      <c r="F67" s="14">
        <f>Laskenta!B80</f>
        <v>6.9458927242506814</v>
      </c>
      <c r="G67" s="15" t="s">
        <v>28</v>
      </c>
    </row>
    <row r="68" spans="1:7" ht="18" x14ac:dyDescent="0.25">
      <c r="A68" s="13" t="s">
        <v>7</v>
      </c>
      <c r="B68" s="14">
        <f>'Lähtötiedot &amp; asiakaslaskenta'!F37</f>
        <v>32</v>
      </c>
      <c r="C68" s="15" t="s">
        <v>47</v>
      </c>
      <c r="E68" s="20" t="s">
        <v>14</v>
      </c>
      <c r="F68" s="24">
        <f>Laskenta!B81</f>
        <v>8.8740900735694836</v>
      </c>
      <c r="G68" s="22" t="s">
        <v>28</v>
      </c>
    </row>
    <row r="69" spans="1:7" ht="18" x14ac:dyDescent="0.25">
      <c r="A69" s="3" t="s">
        <v>60</v>
      </c>
      <c r="B69" s="16">
        <f>'Lähtötiedot &amp; asiakaslaskenta'!B37</f>
        <v>1.2</v>
      </c>
      <c r="C69" s="5" t="s">
        <v>4</v>
      </c>
      <c r="E69" s="4" t="s">
        <v>19</v>
      </c>
      <c r="F69" s="23">
        <f>Laskenta!B84</f>
        <v>14.012482288828339</v>
      </c>
      <c r="G69" s="6" t="s">
        <v>31</v>
      </c>
    </row>
    <row r="70" spans="1:7" ht="15.75" thickBot="1" x14ac:dyDescent="0.3">
      <c r="A70" s="17" t="s">
        <v>55</v>
      </c>
      <c r="B70" s="18">
        <f>'Lähtötiedot &amp; asiakaslaskenta'!D37</f>
        <v>38.4</v>
      </c>
      <c r="C70" s="19" t="s">
        <v>48</v>
      </c>
      <c r="E70" s="20" t="s">
        <v>20</v>
      </c>
      <c r="F70" s="21">
        <f>Laskenta!B85</f>
        <v>4.9866485013623979E-2</v>
      </c>
      <c r="G70" s="22" t="s">
        <v>31</v>
      </c>
    </row>
    <row r="71" spans="1:7" x14ac:dyDescent="0.25">
      <c r="E71" s="4" t="s">
        <v>21</v>
      </c>
      <c r="F71" s="23">
        <f>Laskenta!B86</f>
        <v>0.52359809264305179</v>
      </c>
      <c r="G71" s="6" t="s">
        <v>31</v>
      </c>
    </row>
    <row r="72" spans="1:7" x14ac:dyDescent="0.25">
      <c r="E72" s="20" t="s">
        <v>22</v>
      </c>
      <c r="F72" s="21">
        <f>Laskenta!B87</f>
        <v>0.11918089918256133</v>
      </c>
      <c r="G72" s="22" t="s">
        <v>31</v>
      </c>
    </row>
    <row r="73" spans="1:7" ht="18" x14ac:dyDescent="0.25">
      <c r="E73" s="4" t="s">
        <v>23</v>
      </c>
      <c r="F73" s="23">
        <f>Laskenta!B88</f>
        <v>0.16954604904632156</v>
      </c>
      <c r="G73" s="6" t="s">
        <v>31</v>
      </c>
    </row>
    <row r="74" spans="1:7" ht="18" x14ac:dyDescent="0.25">
      <c r="E74" s="20" t="s">
        <v>24</v>
      </c>
      <c r="F74" s="21">
        <f>Laskenta!B89</f>
        <v>1.4461280653950952E-2</v>
      </c>
      <c r="G74" s="22" t="s">
        <v>31</v>
      </c>
    </row>
    <row r="75" spans="1:7" ht="15.75" thickBot="1" x14ac:dyDescent="0.3">
      <c r="E75" s="17" t="s">
        <v>15</v>
      </c>
      <c r="F75" s="18">
        <f>Laskenta!B82</f>
        <v>10.856865691989103</v>
      </c>
      <c r="G75" s="19" t="s">
        <v>16</v>
      </c>
    </row>
    <row r="76" spans="1:7" ht="41.25" customHeight="1" thickBot="1" x14ac:dyDescent="0.3">
      <c r="E76" s="53" t="s">
        <v>63</v>
      </c>
      <c r="F76" s="54"/>
      <c r="G76" s="55"/>
    </row>
    <row r="79" spans="1:7" x14ac:dyDescent="0.25">
      <c r="A79" t="s">
        <v>38</v>
      </c>
    </row>
    <row r="80" spans="1:7" ht="15.75" thickBot="1" x14ac:dyDescent="0.3"/>
    <row r="81" spans="1:7" ht="15.75" thickBot="1" x14ac:dyDescent="0.3">
      <c r="A81" s="50" t="s">
        <v>57</v>
      </c>
      <c r="B81" s="51"/>
      <c r="C81" s="52"/>
      <c r="E81" s="10" t="s">
        <v>62</v>
      </c>
      <c r="F81" s="11" t="s">
        <v>58</v>
      </c>
      <c r="G81" s="12" t="s">
        <v>59</v>
      </c>
    </row>
    <row r="82" spans="1:7" ht="18.75" thickBot="1" x14ac:dyDescent="0.3">
      <c r="A82" s="10"/>
      <c r="B82" s="11" t="s">
        <v>58</v>
      </c>
      <c r="C82" s="12" t="s">
        <v>59</v>
      </c>
      <c r="E82" s="13" t="s">
        <v>12</v>
      </c>
      <c r="F82" s="14">
        <f>Laskenta!B92</f>
        <v>19.10509523814714</v>
      </c>
      <c r="G82" s="15" t="s">
        <v>28</v>
      </c>
    </row>
    <row r="83" spans="1:7" ht="18" x14ac:dyDescent="0.25">
      <c r="A83" s="13" t="s">
        <v>7</v>
      </c>
      <c r="B83" s="14">
        <f>'Lähtötiedot &amp; asiakaslaskenta'!F38</f>
        <v>42</v>
      </c>
      <c r="C83" s="15" t="s">
        <v>47</v>
      </c>
      <c r="E83" s="20" t="s">
        <v>14</v>
      </c>
      <c r="F83" s="24">
        <f>Laskenta!B93</f>
        <v>24.408717891008177</v>
      </c>
      <c r="G83" s="22" t="s">
        <v>28</v>
      </c>
    </row>
    <row r="84" spans="1:7" ht="18" x14ac:dyDescent="0.25">
      <c r="A84" s="3" t="s">
        <v>60</v>
      </c>
      <c r="B84" s="16">
        <f>'Lähtötiedot &amp; asiakaslaskenta'!B38</f>
        <v>3.5</v>
      </c>
      <c r="C84" s="5" t="s">
        <v>4</v>
      </c>
      <c r="E84" s="4" t="s">
        <v>19</v>
      </c>
      <c r="F84" s="23">
        <f>Laskenta!B96</f>
        <v>38.542174386920983</v>
      </c>
      <c r="G84" s="6" t="s">
        <v>31</v>
      </c>
    </row>
    <row r="85" spans="1:7" ht="15.75" thickBot="1" x14ac:dyDescent="0.3">
      <c r="A85" s="17" t="s">
        <v>55</v>
      </c>
      <c r="B85" s="18">
        <f>'Lähtötiedot &amp; asiakaslaskenta'!D38</f>
        <v>147</v>
      </c>
      <c r="C85" s="19" t="s">
        <v>48</v>
      </c>
      <c r="E85" s="20" t="s">
        <v>20</v>
      </c>
      <c r="F85" s="21">
        <f>Laskenta!B97</f>
        <v>0.13716076294277932</v>
      </c>
      <c r="G85" s="22" t="s">
        <v>31</v>
      </c>
    </row>
    <row r="86" spans="1:7" x14ac:dyDescent="0.25">
      <c r="E86" s="4" t="s">
        <v>21</v>
      </c>
      <c r="F86" s="23">
        <f>Laskenta!B98</f>
        <v>1.4401880108991827</v>
      </c>
      <c r="G86" s="6" t="s">
        <v>31</v>
      </c>
    </row>
    <row r="87" spans="1:7" x14ac:dyDescent="0.25">
      <c r="E87" s="20" t="s">
        <v>22</v>
      </c>
      <c r="F87" s="21">
        <f>Laskenta!B99</f>
        <v>0.32781422343324262</v>
      </c>
      <c r="G87" s="22" t="s">
        <v>31</v>
      </c>
    </row>
    <row r="88" spans="1:7" ht="18" x14ac:dyDescent="0.25">
      <c r="E88" s="4" t="s">
        <v>23</v>
      </c>
      <c r="F88" s="23">
        <f>Laskenta!B100</f>
        <v>0.4663465940054497</v>
      </c>
      <c r="G88" s="6" t="s">
        <v>31</v>
      </c>
    </row>
    <row r="89" spans="1:7" ht="18" x14ac:dyDescent="0.25">
      <c r="E89" s="20" t="s">
        <v>24</v>
      </c>
      <c r="F89" s="21">
        <f>Laskenta!B101</f>
        <v>3.9776621253405996E-2</v>
      </c>
      <c r="G89" s="22" t="s">
        <v>31</v>
      </c>
    </row>
    <row r="90" spans="1:7" ht="15.75" thickBot="1" x14ac:dyDescent="0.3">
      <c r="E90" s="17" t="s">
        <v>15</v>
      </c>
      <c r="F90" s="18">
        <f>Laskenta!B94</f>
        <v>41.542550269645787</v>
      </c>
      <c r="G90" s="19" t="s">
        <v>16</v>
      </c>
    </row>
    <row r="91" spans="1:7" ht="41.25" customHeight="1" thickBot="1" x14ac:dyDescent="0.3">
      <c r="E91" s="53" t="s">
        <v>63</v>
      </c>
      <c r="F91" s="54"/>
      <c r="G91" s="55"/>
    </row>
    <row r="94" spans="1:7" x14ac:dyDescent="0.25">
      <c r="A94" t="s">
        <v>39</v>
      </c>
    </row>
    <row r="95" spans="1:7" ht="15.75" thickBot="1" x14ac:dyDescent="0.3"/>
    <row r="96" spans="1:7" ht="15.75" thickBot="1" x14ac:dyDescent="0.3">
      <c r="A96" s="50" t="s">
        <v>57</v>
      </c>
      <c r="B96" s="51"/>
      <c r="C96" s="52"/>
      <c r="E96" s="10" t="s">
        <v>62</v>
      </c>
      <c r="F96" s="11" t="s">
        <v>58</v>
      </c>
      <c r="G96" s="12" t="s">
        <v>59</v>
      </c>
    </row>
    <row r="97" spans="1:7" ht="18.75" thickBot="1" x14ac:dyDescent="0.3">
      <c r="A97" s="10"/>
      <c r="B97" s="11" t="s">
        <v>58</v>
      </c>
      <c r="C97" s="12" t="s">
        <v>59</v>
      </c>
      <c r="E97" s="13" t="s">
        <v>12</v>
      </c>
      <c r="F97" s="14">
        <f>Laskenta!B104</f>
        <v>21.792211815803814</v>
      </c>
      <c r="G97" s="15" t="s">
        <v>28</v>
      </c>
    </row>
    <row r="98" spans="1:7" ht="18" x14ac:dyDescent="0.25">
      <c r="A98" s="13" t="s">
        <v>7</v>
      </c>
      <c r="B98" s="14">
        <f>'Lähtötiedot &amp; asiakaslaskenta'!F39</f>
        <v>45</v>
      </c>
      <c r="C98" s="15" t="s">
        <v>47</v>
      </c>
      <c r="E98" s="20" t="s">
        <v>14</v>
      </c>
      <c r="F98" s="21">
        <f>Laskenta!B105</f>
        <v>27.8417848119891</v>
      </c>
      <c r="G98" s="22" t="s">
        <v>28</v>
      </c>
    </row>
    <row r="99" spans="1:7" ht="18" x14ac:dyDescent="0.25">
      <c r="A99" s="3" t="s">
        <v>60</v>
      </c>
      <c r="B99" s="16">
        <f>'Lähtötiedot &amp; asiakaslaskenta'!B39</f>
        <v>3.8</v>
      </c>
      <c r="C99" s="5" t="s">
        <v>4</v>
      </c>
      <c r="E99" s="4" t="s">
        <v>19</v>
      </c>
      <c r="F99" s="23">
        <f>Laskenta!B108</f>
        <v>43.963100817438693</v>
      </c>
      <c r="G99" s="6" t="s">
        <v>31</v>
      </c>
    </row>
    <row r="100" spans="1:7" ht="15.75" thickBot="1" x14ac:dyDescent="0.3">
      <c r="A100" s="17" t="s">
        <v>55</v>
      </c>
      <c r="B100" s="18">
        <f>'Lähtötiedot &amp; asiakaslaskenta'!D39</f>
        <v>171</v>
      </c>
      <c r="C100" s="19" t="s">
        <v>48</v>
      </c>
      <c r="E100" s="20" t="s">
        <v>20</v>
      </c>
      <c r="F100" s="21">
        <f>Laskenta!B109</f>
        <v>0.15645231607629428</v>
      </c>
      <c r="G100" s="22" t="s">
        <v>31</v>
      </c>
    </row>
    <row r="101" spans="1:7" x14ac:dyDescent="0.25">
      <c r="E101" s="4" t="s">
        <v>21</v>
      </c>
      <c r="F101" s="23">
        <f>Laskenta!B110</f>
        <v>1.64274931880109</v>
      </c>
      <c r="G101" s="6" t="s">
        <v>31</v>
      </c>
    </row>
    <row r="102" spans="1:7" x14ac:dyDescent="0.25">
      <c r="E102" s="20" t="s">
        <v>22</v>
      </c>
      <c r="F102" s="21">
        <f>Laskenta!B111</f>
        <v>0.3739210354223434</v>
      </c>
      <c r="G102" s="22" t="s">
        <v>31</v>
      </c>
    </row>
    <row r="103" spans="1:7" ht="18" x14ac:dyDescent="0.25">
      <c r="E103" s="4" t="s">
        <v>23</v>
      </c>
      <c r="F103" s="23">
        <f>Laskenta!B112</f>
        <v>0.53193787465940068</v>
      </c>
      <c r="G103" s="6" t="s">
        <v>31</v>
      </c>
    </row>
    <row r="104" spans="1:7" ht="18" x14ac:dyDescent="0.25">
      <c r="E104" s="20" t="s">
        <v>24</v>
      </c>
      <c r="F104" s="21">
        <f>Laskenta!B113</f>
        <v>4.5371171662125342E-2</v>
      </c>
      <c r="G104" s="22" t="s">
        <v>31</v>
      </c>
    </row>
    <row r="105" spans="1:7" ht="15.75" thickBot="1" x14ac:dyDescent="0.3">
      <c r="E105" s="17" t="s">
        <v>15</v>
      </c>
      <c r="F105" s="18">
        <f>Laskenta!B106</f>
        <v>48.323917027138968</v>
      </c>
      <c r="G105" s="19" t="s">
        <v>16</v>
      </c>
    </row>
    <row r="106" spans="1:7" ht="41.25" customHeight="1" thickBot="1" x14ac:dyDescent="0.3">
      <c r="E106" s="53" t="s">
        <v>63</v>
      </c>
      <c r="F106" s="54"/>
      <c r="G106" s="55"/>
    </row>
    <row r="109" spans="1:7" x14ac:dyDescent="0.25">
      <c r="A109" t="s">
        <v>40</v>
      </c>
    </row>
    <row r="110" spans="1:7" ht="15.75" thickBot="1" x14ac:dyDescent="0.3"/>
    <row r="111" spans="1:7" ht="15.75" thickBot="1" x14ac:dyDescent="0.3">
      <c r="A111" s="50" t="s">
        <v>57</v>
      </c>
      <c r="B111" s="51"/>
      <c r="C111" s="52"/>
      <c r="E111" s="10" t="s">
        <v>62</v>
      </c>
      <c r="F111" s="11" t="s">
        <v>58</v>
      </c>
      <c r="G111" s="12" t="s">
        <v>59</v>
      </c>
    </row>
    <row r="112" spans="1:7" ht="18.75" thickBot="1" x14ac:dyDescent="0.3">
      <c r="A112" s="10"/>
      <c r="B112" s="11" t="s">
        <v>58</v>
      </c>
      <c r="C112" s="12" t="s">
        <v>59</v>
      </c>
      <c r="E112" s="13" t="s">
        <v>12</v>
      </c>
      <c r="F112" s="14">
        <f>Laskenta!B116</f>
        <v>8.5581626708446876</v>
      </c>
      <c r="G112" s="15" t="s">
        <v>28</v>
      </c>
    </row>
    <row r="113" spans="1:7" ht="18" x14ac:dyDescent="0.25">
      <c r="A113" s="13" t="s">
        <v>7</v>
      </c>
      <c r="B113" s="14">
        <f>'Lähtötiedot &amp; asiakaslaskenta'!F40</f>
        <v>48</v>
      </c>
      <c r="C113" s="15" t="s">
        <v>47</v>
      </c>
      <c r="E113" s="20" t="s">
        <v>14</v>
      </c>
      <c r="F113" s="21">
        <f>Laskenta!B117</f>
        <v>10.93393022615804</v>
      </c>
      <c r="G113" s="22" t="s">
        <v>28</v>
      </c>
    </row>
    <row r="114" spans="1:7" ht="18" x14ac:dyDescent="0.25">
      <c r="A114" s="3" t="s">
        <v>60</v>
      </c>
      <c r="B114" s="16">
        <f>'Lähtötiedot &amp; asiakaslaskenta'!B40</f>
        <v>1.1000000000000001</v>
      </c>
      <c r="C114" s="5" t="s">
        <v>4</v>
      </c>
      <c r="E114" s="4" t="s">
        <v>19</v>
      </c>
      <c r="F114" s="23">
        <f>Laskenta!B120</f>
        <v>17.265038147138966</v>
      </c>
      <c r="G114" s="6" t="s">
        <v>31</v>
      </c>
    </row>
    <row r="115" spans="1:7" ht="15.75" thickBot="1" x14ac:dyDescent="0.3">
      <c r="A115" s="17" t="s">
        <v>55</v>
      </c>
      <c r="B115" s="18">
        <f>'Lähtötiedot &amp; asiakaslaskenta'!D40</f>
        <v>52.800000000000004</v>
      </c>
      <c r="C115" s="19" t="s">
        <v>48</v>
      </c>
      <c r="E115" s="20" t="s">
        <v>20</v>
      </c>
      <c r="F115" s="21">
        <f>Laskenta!B121</f>
        <v>6.1441416893732975E-2</v>
      </c>
      <c r="G115" s="22" t="s">
        <v>31</v>
      </c>
    </row>
    <row r="116" spans="1:7" x14ac:dyDescent="0.25">
      <c r="E116" s="4" t="s">
        <v>21</v>
      </c>
      <c r="F116" s="23">
        <f>Laskenta!B122</f>
        <v>0.64513487738419628</v>
      </c>
      <c r="G116" s="6" t="s">
        <v>31</v>
      </c>
    </row>
    <row r="117" spans="1:7" x14ac:dyDescent="0.25">
      <c r="E117" s="20" t="s">
        <v>22</v>
      </c>
      <c r="F117" s="21">
        <f>Laskenta!B123</f>
        <v>0.14684498637602184</v>
      </c>
      <c r="G117" s="22" t="s">
        <v>31</v>
      </c>
    </row>
    <row r="118" spans="1:7" ht="18" x14ac:dyDescent="0.25">
      <c r="E118" s="4" t="s">
        <v>23</v>
      </c>
      <c r="F118" s="23">
        <f>Laskenta!B124</f>
        <v>0.20890081743869215</v>
      </c>
      <c r="G118" s="6" t="s">
        <v>31</v>
      </c>
    </row>
    <row r="119" spans="1:7" ht="18" x14ac:dyDescent="0.25">
      <c r="E119" s="20" t="s">
        <v>24</v>
      </c>
      <c r="F119" s="21">
        <f>Laskenta!B125</f>
        <v>1.7818010899182564E-2</v>
      </c>
      <c r="G119" s="22" t="s">
        <v>31</v>
      </c>
    </row>
    <row r="120" spans="1:7" ht="15.75" thickBot="1" x14ac:dyDescent="0.3">
      <c r="E120" s="17" t="s">
        <v>15</v>
      </c>
      <c r="F120" s="18">
        <f>Laskenta!B118</f>
        <v>14.925685746485017</v>
      </c>
      <c r="G120" s="19" t="s">
        <v>16</v>
      </c>
    </row>
    <row r="121" spans="1:7" ht="41.25" customHeight="1" thickBot="1" x14ac:dyDescent="0.3">
      <c r="E121" s="53" t="s">
        <v>63</v>
      </c>
      <c r="F121" s="54"/>
      <c r="G121" s="55"/>
    </row>
    <row r="124" spans="1:7" x14ac:dyDescent="0.25">
      <c r="A124" t="s">
        <v>41</v>
      </c>
    </row>
    <row r="125" spans="1:7" ht="15.75" thickBot="1" x14ac:dyDescent="0.3"/>
    <row r="126" spans="1:7" ht="15.75" thickBot="1" x14ac:dyDescent="0.3">
      <c r="A126" s="50" t="s">
        <v>57</v>
      </c>
      <c r="B126" s="51"/>
      <c r="C126" s="52"/>
      <c r="E126" s="10" t="s">
        <v>62</v>
      </c>
      <c r="F126" s="11" t="s">
        <v>58</v>
      </c>
      <c r="G126" s="12" t="s">
        <v>59</v>
      </c>
    </row>
    <row r="127" spans="1:7" ht="18.75" thickBot="1" x14ac:dyDescent="0.3">
      <c r="A127" s="10"/>
      <c r="B127" s="11" t="s">
        <v>58</v>
      </c>
      <c r="C127" s="12" t="s">
        <v>59</v>
      </c>
      <c r="E127" s="13" t="s">
        <v>12</v>
      </c>
      <c r="F127" s="14">
        <f>Laskenta!B128</f>
        <v>7.7520276975476836</v>
      </c>
      <c r="G127" s="15" t="s">
        <v>28</v>
      </c>
    </row>
    <row r="128" spans="1:7" ht="18" x14ac:dyDescent="0.25">
      <c r="A128" s="13" t="s">
        <v>7</v>
      </c>
      <c r="B128" s="14">
        <f>'Lähtötiedot &amp; asiakaslaskenta'!F41</f>
        <v>57</v>
      </c>
      <c r="C128" s="15" t="s">
        <v>47</v>
      </c>
      <c r="E128" s="20" t="s">
        <v>14</v>
      </c>
      <c r="F128" s="24">
        <f>Laskenta!B129</f>
        <v>9.90401014986376</v>
      </c>
      <c r="G128" s="22" t="s">
        <v>28</v>
      </c>
    </row>
    <row r="129" spans="1:7" ht="18" x14ac:dyDescent="0.25">
      <c r="A129" s="3" t="s">
        <v>60</v>
      </c>
      <c r="B129" s="16">
        <f>'Lähtötiedot &amp; asiakaslaskenta'!B41</f>
        <v>0.8</v>
      </c>
      <c r="C129" s="5" t="s">
        <v>4</v>
      </c>
      <c r="E129" s="4" t="s">
        <v>19</v>
      </c>
      <c r="F129" s="23">
        <f>Laskenta!B132</f>
        <v>15.638760217983652</v>
      </c>
      <c r="G129" s="6" t="s">
        <v>31</v>
      </c>
    </row>
    <row r="130" spans="1:7" ht="15.75" thickBot="1" x14ac:dyDescent="0.3">
      <c r="A130" s="17" t="s">
        <v>55</v>
      </c>
      <c r="B130" s="18">
        <f>'Lähtötiedot &amp; asiakaslaskenta'!D41</f>
        <v>45.6</v>
      </c>
      <c r="C130" s="19" t="s">
        <v>48</v>
      </c>
      <c r="E130" s="20" t="s">
        <v>20</v>
      </c>
      <c r="F130" s="21">
        <f>Laskenta!B133</f>
        <v>5.5653950953678477E-2</v>
      </c>
      <c r="G130" s="22" t="s">
        <v>31</v>
      </c>
    </row>
    <row r="131" spans="1:7" x14ac:dyDescent="0.25">
      <c r="E131" s="4" t="s">
        <v>21</v>
      </c>
      <c r="F131" s="23">
        <f>Laskenta!B134</f>
        <v>0.58436648501362398</v>
      </c>
      <c r="G131" s="6" t="s">
        <v>31</v>
      </c>
    </row>
    <row r="132" spans="1:7" x14ac:dyDescent="0.25">
      <c r="E132" s="20" t="s">
        <v>22</v>
      </c>
      <c r="F132" s="21">
        <f>Laskenta!B135</f>
        <v>0.13301294277929157</v>
      </c>
      <c r="G132" s="22" t="s">
        <v>31</v>
      </c>
    </row>
    <row r="133" spans="1:7" ht="18" x14ac:dyDescent="0.25">
      <c r="E133" s="4" t="s">
        <v>23</v>
      </c>
      <c r="F133" s="23">
        <f>Laskenta!B136</f>
        <v>0.18922343324250684</v>
      </c>
      <c r="G133" s="6" t="s">
        <v>31</v>
      </c>
    </row>
    <row r="134" spans="1:7" ht="18" x14ac:dyDescent="0.25">
      <c r="E134" s="20" t="s">
        <v>24</v>
      </c>
      <c r="F134" s="21">
        <f>Laskenta!B137</f>
        <v>1.6139645776566756E-2</v>
      </c>
      <c r="G134" s="22" t="s">
        <v>31</v>
      </c>
    </row>
    <row r="135" spans="1:7" ht="15.75" thickBot="1" x14ac:dyDescent="0.3">
      <c r="E135" s="17" t="s">
        <v>15</v>
      </c>
      <c r="F135" s="18">
        <f>Laskenta!B130</f>
        <v>12.89127571923706</v>
      </c>
      <c r="G135" s="19" t="s">
        <v>16</v>
      </c>
    </row>
    <row r="136" spans="1:7" ht="41.25" customHeight="1" thickBot="1" x14ac:dyDescent="0.3">
      <c r="E136" s="53" t="s">
        <v>63</v>
      </c>
      <c r="F136" s="54"/>
      <c r="G136" s="55"/>
    </row>
    <row r="139" spans="1:7" x14ac:dyDescent="0.25">
      <c r="A139" t="s">
        <v>42</v>
      </c>
    </row>
    <row r="140" spans="1:7" ht="15.75" thickBot="1" x14ac:dyDescent="0.3"/>
    <row r="141" spans="1:7" ht="15.75" thickBot="1" x14ac:dyDescent="0.3">
      <c r="A141" s="50" t="s">
        <v>57</v>
      </c>
      <c r="B141" s="51"/>
      <c r="C141" s="52"/>
      <c r="E141" s="10" t="s">
        <v>62</v>
      </c>
      <c r="F141" s="11" t="s">
        <v>58</v>
      </c>
      <c r="G141" s="12" t="s">
        <v>59</v>
      </c>
    </row>
    <row r="142" spans="1:7" ht="18.75" thickBot="1" x14ac:dyDescent="0.3">
      <c r="A142" s="10"/>
      <c r="B142" s="11" t="s">
        <v>58</v>
      </c>
      <c r="C142" s="12" t="s">
        <v>59</v>
      </c>
      <c r="E142" s="13" t="s">
        <v>12</v>
      </c>
      <c r="F142" s="14">
        <f>Laskenta!B140</f>
        <v>5.949420326702997</v>
      </c>
      <c r="G142" s="15" t="s">
        <v>28</v>
      </c>
    </row>
    <row r="143" spans="1:7" ht="18" x14ac:dyDescent="0.25">
      <c r="A143" s="13" t="s">
        <v>7</v>
      </c>
      <c r="B143" s="14">
        <f>'Lähtötiedot &amp; asiakaslaskenta'!F42</f>
        <v>59</v>
      </c>
      <c r="C143" s="15" t="s">
        <v>47</v>
      </c>
      <c r="E143" s="20" t="s">
        <v>14</v>
      </c>
      <c r="F143" s="24">
        <f>Laskenta!B141</f>
        <v>7.6009944237057221</v>
      </c>
      <c r="G143" s="22" t="s">
        <v>28</v>
      </c>
    </row>
    <row r="144" spans="1:7" ht="18" x14ac:dyDescent="0.25">
      <c r="A144" s="3" t="s">
        <v>60</v>
      </c>
      <c r="B144" s="16">
        <f>'Lähtötiedot &amp; asiakaslaskenta'!B42</f>
        <v>0.5</v>
      </c>
      <c r="C144" s="5" t="s">
        <v>4</v>
      </c>
      <c r="E144" s="4" t="s">
        <v>19</v>
      </c>
      <c r="F144" s="23">
        <f>Laskenta!B144</f>
        <v>12.002222070844688</v>
      </c>
      <c r="G144" s="6" t="s">
        <v>31</v>
      </c>
    </row>
    <row r="145" spans="1:7" ht="15.75" thickBot="1" x14ac:dyDescent="0.3">
      <c r="A145" s="17" t="s">
        <v>55</v>
      </c>
      <c r="B145" s="18">
        <f>'Lähtötiedot &amp; asiakaslaskenta'!D42</f>
        <v>29.5</v>
      </c>
      <c r="C145" s="19" t="s">
        <v>48</v>
      </c>
      <c r="E145" s="20" t="s">
        <v>20</v>
      </c>
      <c r="F145" s="21">
        <f>Laskenta!B145</f>
        <v>4.2712534059945503E-2</v>
      </c>
      <c r="G145" s="22" t="s">
        <v>31</v>
      </c>
    </row>
    <row r="146" spans="1:7" x14ac:dyDescent="0.25">
      <c r="E146" s="4" t="s">
        <v>21</v>
      </c>
      <c r="F146" s="23">
        <f>Laskenta!B146</f>
        <v>0.44848160762942779</v>
      </c>
      <c r="G146" s="6" t="s">
        <v>31</v>
      </c>
    </row>
    <row r="147" spans="1:7" x14ac:dyDescent="0.25">
      <c r="E147" s="20" t="s">
        <v>22</v>
      </c>
      <c r="F147" s="21">
        <f>Laskenta!B147</f>
        <v>0.10208295640326977</v>
      </c>
      <c r="G147" s="22" t="s">
        <v>31</v>
      </c>
    </row>
    <row r="148" spans="1:7" ht="18" x14ac:dyDescent="0.25">
      <c r="E148" s="4" t="s">
        <v>23</v>
      </c>
      <c r="F148" s="23">
        <f>Laskenta!B148</f>
        <v>0.14522261580381474</v>
      </c>
      <c r="G148" s="6" t="s">
        <v>31</v>
      </c>
    </row>
    <row r="149" spans="1:7" ht="18" x14ac:dyDescent="0.25">
      <c r="E149" s="20" t="s">
        <v>24</v>
      </c>
      <c r="F149" s="21">
        <f>Laskenta!B149</f>
        <v>1.2386634877384195E-2</v>
      </c>
      <c r="G149" s="22" t="s">
        <v>31</v>
      </c>
    </row>
    <row r="150" spans="1:7" ht="15.75" thickBot="1" x14ac:dyDescent="0.3">
      <c r="E150" s="17" t="s">
        <v>15</v>
      </c>
      <c r="F150" s="18">
        <f>Laskenta!B142</f>
        <v>8.3421088527520446</v>
      </c>
      <c r="G150" s="19" t="s">
        <v>16</v>
      </c>
    </row>
    <row r="151" spans="1:7" ht="41.25" customHeight="1" thickBot="1" x14ac:dyDescent="0.3">
      <c r="E151" s="53" t="s">
        <v>63</v>
      </c>
      <c r="F151" s="54"/>
      <c r="G151" s="55"/>
    </row>
  </sheetData>
  <mergeCells count="20">
    <mergeCell ref="E91:G91"/>
    <mergeCell ref="A6:C6"/>
    <mergeCell ref="E16:G16"/>
    <mergeCell ref="A21:C21"/>
    <mergeCell ref="E31:G31"/>
    <mergeCell ref="A36:C36"/>
    <mergeCell ref="E46:G46"/>
    <mergeCell ref="A51:C51"/>
    <mergeCell ref="E61:G61"/>
    <mergeCell ref="A66:C66"/>
    <mergeCell ref="E76:G76"/>
    <mergeCell ref="A81:C81"/>
    <mergeCell ref="A141:C141"/>
    <mergeCell ref="E151:G151"/>
    <mergeCell ref="A96:C96"/>
    <mergeCell ref="E106:G106"/>
    <mergeCell ref="A111:C111"/>
    <mergeCell ref="E121:G121"/>
    <mergeCell ref="A126:C126"/>
    <mergeCell ref="E136:G1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Euroluokkien päästöt</vt:lpstr>
      <vt:lpstr>Lähtötiedot &amp; asiakaslaskenta</vt:lpstr>
      <vt:lpstr>Laskenta</vt:lpstr>
      <vt:lpstr>Taulukot raportille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</dc:creator>
  <cp:lastModifiedBy>Lauri</cp:lastModifiedBy>
  <dcterms:created xsi:type="dcterms:W3CDTF">2014-04-12T14:37:32Z</dcterms:created>
  <dcterms:modified xsi:type="dcterms:W3CDTF">2014-05-11T11:17:30Z</dcterms:modified>
</cp:coreProperties>
</file>