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unioulu-my.sharepoint.com/personal/t9ikri00_students_oamk_fi/Documents/Opinnäyte Riku Ikonen/"/>
    </mc:Choice>
  </mc:AlternateContent>
  <xr:revisionPtr revIDLastSave="93" documentId="13_ncr:1_{0C37FFDA-66E2-46EE-9EE4-BDD67445F50A}" xr6:coauthVersionLast="47" xr6:coauthVersionMax="47" xr10:uidLastSave="{F82B89ED-E34E-44C6-94FE-968CB5B50198}"/>
  <bookViews>
    <workbookView xWindow="-28920" yWindow="7725" windowWidth="29040" windowHeight="15840" xr2:uid="{12C67D1B-70FF-4B61-9928-F2EB13C1A790}"/>
  </bookViews>
  <sheets>
    <sheet name="Taul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9" i="1"/>
  <c r="F10" i="1" s="1"/>
  <c r="F12" i="1" s="1"/>
  <c r="E9" i="1"/>
  <c r="E10" i="1" s="1"/>
  <c r="E12" i="1" s="1"/>
  <c r="E15" i="1"/>
  <c r="E17" i="1" s="1"/>
  <c r="I14" i="1"/>
  <c r="I15" i="1" s="1"/>
  <c r="I16" i="1" s="1"/>
  <c r="I9" i="1"/>
  <c r="I10" i="1" s="1"/>
  <c r="I11" i="1" s="1"/>
  <c r="E5" i="1"/>
  <c r="G4" i="1"/>
  <c r="G9" i="1"/>
  <c r="F20" i="1"/>
  <c r="F21" i="1" s="1"/>
  <c r="I20" i="1"/>
  <c r="I21" i="1" s="1"/>
  <c r="E20" i="1"/>
  <c r="E21" i="1" s="1"/>
  <c r="F15" i="1"/>
  <c r="F16" i="1" s="1"/>
  <c r="G23" i="1"/>
  <c r="J19" i="1"/>
  <c r="F5" i="1"/>
  <c r="I4" i="1"/>
  <c r="I5" i="1" s="1"/>
  <c r="G5" i="1" l="1"/>
  <c r="G10" i="1"/>
  <c r="G12" i="1" s="1"/>
  <c r="E6" i="1"/>
  <c r="E11" i="1"/>
  <c r="I12" i="1"/>
  <c r="J9" i="1"/>
  <c r="I7" i="1"/>
  <c r="I6" i="1"/>
  <c r="F6" i="1"/>
  <c r="F7" i="1"/>
  <c r="G11" i="1"/>
  <c r="G20" i="1"/>
  <c r="F11" i="1"/>
  <c r="G15" i="1"/>
  <c r="E16" i="1"/>
  <c r="E22" i="1"/>
  <c r="F22" i="1"/>
  <c r="F17" i="1"/>
  <c r="I22" i="1"/>
  <c r="E7" i="1"/>
  <c r="J4" i="1"/>
  <c r="I17" i="1"/>
  <c r="J14" i="1"/>
  <c r="H23" i="1"/>
  <c r="G21" i="1" l="1"/>
  <c r="G22" i="1"/>
  <c r="G16" i="1"/>
  <c r="G17" i="1"/>
  <c r="H5" i="1"/>
  <c r="H20" i="1"/>
  <c r="J20" i="1" s="1"/>
  <c r="H15" i="1"/>
  <c r="H10" i="1"/>
  <c r="G6" i="1"/>
  <c r="G7" i="1"/>
  <c r="H6" i="1" l="1"/>
  <c r="J6" i="1" s="1"/>
  <c r="H7" i="1"/>
  <c r="J7" i="1" s="1"/>
  <c r="J5" i="1"/>
  <c r="H11" i="1"/>
  <c r="J11" i="1" s="1"/>
  <c r="H12" i="1"/>
  <c r="J12" i="1" s="1"/>
  <c r="J10" i="1"/>
  <c r="H16" i="1"/>
  <c r="J16" i="1" s="1"/>
  <c r="H17" i="1"/>
  <c r="J17" i="1" s="1"/>
  <c r="J15" i="1"/>
  <c r="H21" i="1"/>
  <c r="J21" i="1" s="1"/>
  <c r="H22" i="1"/>
  <c r="J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tc={9E1A83DF-9085-49BD-9F8D-FC627B056DFF}</author>
    <author>Riku</author>
    <author>tc={14971DDA-F3D3-48CF-9029-162C52947600}</author>
    <author>tc={AA16B121-DDFF-48A2-AAA5-B8BD3FC4B1E6}</author>
    <author>tc={10F439B6-F23F-4DD1-A18C-46392D5E8425}</author>
  </authors>
  <commentList>
    <comment ref="D4" authorId="0" shapeId="0" xr:uid="{9E1A83DF-9085-49BD-9F8D-FC627B056DFF}">
      <text>
        <t>[Kommenttiketju]
Excel-versiosi avulla voit lukea tämän kommenttiketjun, mutta siihen tehdyt muutokset poistetaan, jos tiedosto avataan uudemmassa Excel-versiossa. Lisätietoja: https://go.microsoft.com/fwlink/?linkid=870924
Kommentti:
    Yksikköhinta riville on laskettu energiasaneerauksen hinta joko neliömetriä, tai kappaletta kohti. Sen osatekijöitä ovat työkustannukset purussa ja uusimisessa, sekä uusien tarvikkeiden hinta. Eristeen lisäystä ei ole huomioitu.</t>
      </text>
    </comment>
    <comment ref="F4" authorId="1" shapeId="0" xr:uid="{17F91D67-1B17-405E-B6D4-E749DBE73609}">
      <text>
        <r>
          <rPr>
            <sz val="9"/>
            <color indexed="81"/>
            <rFont val="Tahoma"/>
            <family val="2"/>
          </rPr>
          <t xml:space="preserve">
-Maali
-betonilaatta
-hieno täyttöhiekka</t>
        </r>
      </text>
    </comment>
    <comment ref="H4" authorId="1" shapeId="0" xr:uid="{A72D7E61-A345-4A78-B33B-0D27C6D54BD7}">
      <text>
        <r>
          <rPr>
            <b/>
            <sz val="9"/>
            <color indexed="81"/>
            <rFont val="Tahoma"/>
            <family val="2"/>
          </rPr>
          <t xml:space="preserve">Saneeraustoimenpiteet
</t>
        </r>
        <r>
          <rPr>
            <sz val="9"/>
            <color indexed="81"/>
            <rFont val="Tahoma"/>
            <family val="2"/>
          </rPr>
          <t>-Lisälasin asennus
-tiivistäminen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-Puurakenteinen.
-Puitteet avautuvat sisäänpäin
-Korvausilmareitit ja tuuletusikkunat löytyy
</t>
        </r>
      </text>
    </comment>
    <comment ref="I4" authorId="1" shapeId="0" xr:uid="{04BD3D13-A909-4246-8D23-113E83C89B0C}">
      <text>
        <r>
          <rPr>
            <sz val="9"/>
            <color indexed="81"/>
            <rFont val="Tahoma"/>
            <family val="2"/>
          </rPr>
          <t>Metallinen kehysovi</t>
        </r>
      </text>
    </comment>
    <comment ref="D5" authorId="2" shapeId="0" xr:uid="{14971DDA-F3D3-48CF-9029-162C52947600}">
      <text>
        <t>[Kommenttiketju]
Excel-versiosi avulla voit lukea tämän kommenttiketjun, mutta siihen tehdyt muutokset poistetaan, jos tiedosto avataan uudemmassa Excel-versiossa. Lisätietoja: https://go.microsoft.com/fwlink/?linkid=870924
Kommentti:
    Lähtötilanne riville on laskettu kyseisen vaipan osan saneerauksen kokonaishinta kertomalla yksikköhinta pinta-alalla tai kappalemäärällä.</t>
      </text>
    </comment>
    <comment ref="D6" authorId="3" shapeId="0" xr:uid="{AA16B121-DDFF-48A2-AAA5-B8BD3FC4B1E6}">
      <text>
        <t>[Kommenttiketju]
Excel-versiosi avulla voit lukea tämän kommenttiketjun, mutta siihen tehdyt muutokset poistetaan, jos tiedosto avataan uudemmassa Excel-versiossa. Lisätietoja: https://go.microsoft.com/fwlink/?linkid=870924
Kommentti:
    "30 vuoden elinkaari" soluissa on jaettu lähtötilanteen kokonaiskustannus 30:llä. Tarkoituksena on havainnollistaa, kuinka paljon energialaskussa on tarve säästää vuosittain taloudellisen kannattavuuden edellyttämän kompensaation saavuttamiseksi, kun rakennuksella on saneerauksen jälkeen elinkaarta jäljellä 30 vuotta.</t>
      </text>
    </comment>
    <comment ref="D7" authorId="4" shapeId="0" xr:uid="{10F439B6-F23F-4DD1-A18C-46392D5E8425}">
      <text>
        <t>[Kommenttiketju]
Excel-versiosi avulla voit lukea tämän kommenttiketjun, mutta siihen tehdyt muutokset poistetaan, jos tiedosto avataan uudemmassa Excel-versiossa. Lisätietoja: https://go.microsoft.com/fwlink/?linkid=870924
Kommentti:
    Tarvittava vuosittainen kompensaatio, kun elinkaarta on jäljellä 50 vuotta.</t>
      </text>
    </comment>
    <comment ref="E7" authorId="1" shapeId="0" xr:uid="{A9684FC8-EFDA-4A46-8629-10D782ACF881}">
      <text>
        <r>
          <rPr>
            <b/>
            <sz val="9"/>
            <color indexed="81"/>
            <rFont val="Tahoma"/>
            <family val="2"/>
          </rPr>
          <t>Tässä kannattava energiasaneeraus.</t>
        </r>
      </text>
    </comment>
    <comment ref="E9" authorId="1" shapeId="0" xr:uid="{80A4FDD8-F557-4D4A-9C19-C5819D5E4A59}">
      <text>
        <r>
          <rPr>
            <b/>
            <sz val="9"/>
            <color indexed="81"/>
            <rFont val="Tahoma"/>
            <family val="2"/>
          </rPr>
          <t>Saneeraustoimenpiteet</t>
        </r>
        <r>
          <rPr>
            <sz val="9"/>
            <color indexed="81"/>
            <rFont val="Tahoma"/>
            <family val="2"/>
          </rPr>
          <t xml:space="preserve">
-Villojen poisto
-Höyrynsulutuksen uusiminen
-Villojen asennus ja lisäys ahtaassa tilassa. (Tälle ei löytynyt hintaa)
</t>
        </r>
        <r>
          <rPr>
            <b/>
            <sz val="9"/>
            <color indexed="81"/>
            <rFont val="Tahoma"/>
            <family val="2"/>
          </rPr>
          <t>Rakennetyyppi ylhäältä alas lukien</t>
        </r>
        <r>
          <rPr>
            <sz val="9"/>
            <color indexed="81"/>
            <rFont val="Tahoma"/>
            <family val="2"/>
          </rPr>
          <t xml:space="preserve">
-Paperipäällysteinen mineraalivilla väh250mm
-Höyrynsulku
-Ontelolaatta 200mm tai 260mm
-Roiskerappaus
Höyrynsulun purku ja uusiminen hinnaksi heitetty 5€/m^2</t>
        </r>
      </text>
    </comment>
    <comment ref="F9" authorId="1" shapeId="0" xr:uid="{B919D69D-AD91-4500-8AA7-8AE7FE90ACAF}">
      <text>
        <r>
          <rPr>
            <b/>
            <sz val="9"/>
            <color indexed="81"/>
            <rFont val="Tahoma"/>
            <family val="2"/>
          </rPr>
          <t xml:space="preserve">Saneeraustoimenpiteet
</t>
        </r>
        <r>
          <rPr>
            <sz val="9"/>
            <color indexed="81"/>
            <rFont val="Tahoma"/>
            <family val="2"/>
          </rPr>
          <t>-Laatoituksen purku
-betonilaatan purku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-lämmöneristeen asennus
-Valu
-Laatoitustyö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-Asbestiliimattu lattialaatta
-asbestilaatta
-ehkä lämmöneriste
-hiekka</t>
        </r>
      </text>
    </comment>
    <comment ref="G9" authorId="1" shapeId="0" xr:uid="{51BA9440-F49E-4892-9EF8-EAA8A54E9D7B}">
      <text>
        <r>
          <rPr>
            <b/>
            <sz val="9"/>
            <color indexed="81"/>
            <rFont val="Tahoma"/>
            <family val="2"/>
          </rPr>
          <t xml:space="preserve">Saneeraustoimenpiteet
</t>
        </r>
        <r>
          <rPr>
            <sz val="9"/>
            <color indexed="81"/>
            <rFont val="Tahoma"/>
            <family val="2"/>
          </rPr>
          <t>-Mineriittilevyn purku
-Eristeen lisäys
-Levytyksen uusiminen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-Paikalla valettu runko
-eriste
-mineriittilevy
</t>
        </r>
      </text>
    </comment>
    <comment ref="H9" authorId="1" shapeId="0" xr:uid="{A8AACD80-EA17-46CD-8DB6-5626A8E857A7}">
      <text>
        <r>
          <rPr>
            <b/>
            <sz val="9"/>
            <color indexed="81"/>
            <rFont val="Tahoma"/>
            <family val="2"/>
          </rPr>
          <t xml:space="preserve">Saneeraustoimenpiteet
</t>
        </r>
        <r>
          <rPr>
            <sz val="9"/>
            <color indexed="81"/>
            <rFont val="Tahoma"/>
            <family val="2"/>
          </rPr>
          <t>-Lisälasin asennus
-tiivistäminen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-Kaikki 3 puitetta avautuu sisäänpäin.
-Metallilistat ulkopuolella
</t>
        </r>
      </text>
    </comment>
    <comment ref="I9" authorId="1" shapeId="0" xr:uid="{021B59E9-20AD-473A-A4D4-17C80253659C}">
      <text>
        <r>
          <rPr>
            <b/>
            <sz val="9"/>
            <color indexed="81"/>
            <rFont val="Tahoma"/>
            <family val="2"/>
          </rPr>
          <t>Riku:</t>
        </r>
        <r>
          <rPr>
            <sz val="9"/>
            <color indexed="81"/>
            <rFont val="Tahoma"/>
            <family val="2"/>
          </rPr>
          <t xml:space="preserve">
-Metallirakenteinen kehysovi, lasiaukollinen, lämpölasit.
</t>
        </r>
      </text>
    </comment>
    <comment ref="E14" authorId="1" shapeId="0" xr:uid="{FAFE02B5-7D58-4CA6-A095-B4C5D7ED0FD2}">
      <text>
        <r>
          <rPr>
            <b/>
            <sz val="9"/>
            <color indexed="81"/>
            <rFont val="Tahoma"/>
            <family val="2"/>
          </rPr>
          <t xml:space="preserve">Riku:
Saneeraustoimenpiteet
</t>
        </r>
        <r>
          <rPr>
            <sz val="9"/>
            <color indexed="81"/>
            <rFont val="Tahoma"/>
            <family val="2"/>
          </rPr>
          <t>Betonin purku piikkaamalla
Kevytsoraeristeen lisääminen
Valu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-Betonivalu
-Kevytsoraeristys 500mm
-Ontelolaatta 200mm tai 265mm
-Roiskerappaus
Hintana jo pelkkä betonin uusiminen liian kallis.</t>
        </r>
      </text>
    </comment>
    <comment ref="F14" authorId="1" shapeId="0" xr:uid="{0CEF2B97-C1C0-4A0A-8C4C-A3CD0EC55C1D}">
      <text>
        <r>
          <rPr>
            <b/>
            <sz val="9"/>
            <color indexed="81"/>
            <rFont val="Tahoma"/>
            <family val="2"/>
          </rPr>
          <t>Saneeraustoimenpiteet
-</t>
        </r>
        <r>
          <rPr>
            <sz val="9"/>
            <color indexed="81"/>
            <rFont val="Tahoma"/>
            <family val="2"/>
          </rPr>
          <t>Lattiapinnan purku
-Laatan piikkaaminen
-Puukuitulevyn/muun eristeen lisäys
-Valu
-Parketin uusiminen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-Esimerkiksi parketti
-betonilaatta
-sementtipuukuitulevy/tojax levy
-betonilaatta
-lämmöneriste
-hiekka</t>
        </r>
      </text>
    </comment>
    <comment ref="G14" authorId="1" shapeId="0" xr:uid="{88FAC570-82F2-48CE-BA70-297FEC0341B9}">
      <text>
        <r>
          <rPr>
            <b/>
            <sz val="9"/>
            <color indexed="81"/>
            <rFont val="Tahoma"/>
            <family val="2"/>
          </rPr>
          <t xml:space="preserve">Saneeraustoimenpide
</t>
        </r>
        <r>
          <rPr>
            <sz val="9"/>
            <color indexed="81"/>
            <rFont val="Tahoma"/>
            <family val="2"/>
          </rPr>
          <t>-Laattapinnan purku
-betonin purku
-eristeen purku
-uusi rakenne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-Laattapinta
-Betonisandwich elementti</t>
        </r>
      </text>
    </comment>
    <comment ref="H14" authorId="1" shapeId="0" xr:uid="{149A02F6-DD5E-4064-A687-3C14C8BD8A9B}">
      <text>
        <r>
          <rPr>
            <b/>
            <sz val="9"/>
            <color indexed="81"/>
            <rFont val="Tahoma"/>
            <family val="2"/>
          </rPr>
          <t xml:space="preserve">Saneeraustoimenpide
</t>
        </r>
        <r>
          <rPr>
            <sz val="9"/>
            <color indexed="81"/>
            <rFont val="Tahoma"/>
            <family val="2"/>
          </rPr>
          <t>-Tiivistäminen</t>
        </r>
        <r>
          <rPr>
            <b/>
            <sz val="9"/>
            <color indexed="81"/>
            <rFont val="Tahoma"/>
            <family val="2"/>
          </rPr>
          <t xml:space="preserve">
Rakennetyyppikuvaus</t>
        </r>
        <r>
          <rPr>
            <sz val="9"/>
            <color indexed="81"/>
            <rFont val="Tahoma"/>
            <family val="2"/>
          </rPr>
          <t xml:space="preserve">
-Ulkopuite alumiiniprofiilia
-Kolmilasinen
-Lämpölaseja
-Säädettävä korvausilmaventtiili
-Alumiinipinta ulkopuolella</t>
        </r>
      </text>
    </comment>
    <comment ref="I14" authorId="1" shapeId="0" xr:uid="{6CCA5CFA-B073-4762-B6E3-1557AA991060}">
      <text>
        <r>
          <rPr>
            <b/>
            <sz val="9"/>
            <color indexed="81"/>
            <rFont val="Tahoma"/>
            <family val="2"/>
          </rPr>
          <t>Rakennetyyppikuvaus</t>
        </r>
        <r>
          <rPr>
            <sz val="9"/>
            <color indexed="81"/>
            <rFont val="Tahoma"/>
            <family val="2"/>
          </rPr>
          <t xml:space="preserve">
-Metallirakenteinen kehysovi, lasiaukollinen, lämpölasit.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</futureMetadata>
  <valueMetadata count="4">
    <bk>
      <rc t="1" v="0"/>
    </bk>
    <bk>
      <rc t="1" v="1"/>
    </bk>
    <bk>
      <rc t="1" v="2"/>
    </bk>
    <bk>
      <rc t="1" v="3"/>
    </bk>
  </valueMetadata>
</metadata>
</file>

<file path=xl/sharedStrings.xml><?xml version="1.0" encoding="utf-8"?>
<sst xmlns="http://schemas.openxmlformats.org/spreadsheetml/2006/main" count="24" uniqueCount="12">
  <si>
    <t xml:space="preserve">Saneerauskustannusten vertailu
kerrostalojen tyyppirakenneratkaisuilla </t>
  </si>
  <si>
    <t>YP</t>
  </si>
  <si>
    <t>AP</t>
  </si>
  <si>
    <t>US</t>
  </si>
  <si>
    <t>IKKUNAT</t>
  </si>
  <si>
    <t>OVET</t>
  </si>
  <si>
    <t>YHTEENSÄ</t>
  </si>
  <si>
    <t>yksikköhinta</t>
  </si>
  <si>
    <t>lähtötilanne</t>
  </si>
  <si>
    <t>30v elinkaari</t>
  </si>
  <si>
    <t>50v elinkaari</t>
  </si>
  <si>
    <t>Määrä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</si>
</sst>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_€"/>
    <numFmt numFmtId="165" formatCode="#,##0\ &quot;€&quot;"/>
  </numFmts>
  <fonts count="7" x14ac:knownFonts="1">
    <font>
      <sz val="11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C00000"/>
      <name val="Aptos Narrow"/>
      <family val="2"/>
      <scheme val="minor"/>
    </font>
    <font>
      <b/>
      <sz val="16"/>
      <color theme="7" tint="0.79998168889431442"/>
      <name val="Aptos Narrow"/>
      <family val="2"/>
      <scheme val="minor"/>
    </font>
    <font>
      <b/>
      <sz val="8"/>
      <color theme="4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0" xfId="0" applyFill="1"/>
    <xf numFmtId="0" fontId="0" fillId="4" borderId="0" xfId="0" applyFill="1"/>
    <xf numFmtId="0" fontId="1" fillId="0" borderId="0" xfId="0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4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5" borderId="14" xfId="0" applyFill="1" applyBorder="1" applyAlignment="1">
      <alignment horizontal="right"/>
    </xf>
    <xf numFmtId="164" fontId="0" fillId="5" borderId="4" xfId="0" applyNumberFormat="1" applyFill="1" applyBorder="1" applyAlignment="1">
      <alignment horizontal="center" vertical="center"/>
    </xf>
    <xf numFmtId="164" fontId="0" fillId="5" borderId="6" xfId="0" applyNumberFormat="1" applyFill="1" applyBorder="1" applyAlignment="1">
      <alignment horizontal="center" vertical="center"/>
    </xf>
    <xf numFmtId="0" fontId="0" fillId="5" borderId="21" xfId="0" applyFill="1" applyBorder="1" applyAlignment="1">
      <alignment horizontal="right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2" borderId="15" xfId="0" applyFill="1" applyBorder="1" applyAlignment="1">
      <alignment horizontal="right"/>
    </xf>
    <xf numFmtId="0" fontId="0" fillId="2" borderId="14" xfId="0" applyFill="1" applyBorder="1" applyAlignment="1">
      <alignment horizontal="right"/>
    </xf>
    <xf numFmtId="165" fontId="0" fillId="0" borderId="0" xfId="0" applyNumberFormat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4" fillId="6" borderId="3" xfId="0" applyNumberFormat="1" applyFont="1" applyFill="1" applyBorder="1" applyAlignment="1">
      <alignment horizontal="center" vertical="center"/>
    </xf>
    <xf numFmtId="165" fontId="0" fillId="5" borderId="12" xfId="0" applyNumberFormat="1" applyFill="1" applyBorder="1" applyAlignment="1">
      <alignment horizontal="center" vertical="center"/>
    </xf>
    <xf numFmtId="165" fontId="4" fillId="5" borderId="12" xfId="0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5" borderId="5" xfId="0" applyNumberFormat="1" applyFill="1" applyBorder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165" fontId="0" fillId="2" borderId="7" xfId="0" applyNumberFormat="1" applyFill="1" applyBorder="1" applyAlignment="1">
      <alignment horizontal="center" vertical="center"/>
    </xf>
    <xf numFmtId="165" fontId="0" fillId="9" borderId="3" xfId="0" applyNumberFormat="1" applyFill="1" applyBorder="1" applyAlignment="1">
      <alignment horizontal="center" vertical="center"/>
    </xf>
    <xf numFmtId="165" fontId="0" fillId="9" borderId="12" xfId="0" applyNumberForma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7" borderId="19" xfId="0" applyFont="1" applyFill="1" applyBorder="1" applyAlignment="1">
      <alignment horizontal="center" vertical="center" textRotation="90"/>
    </xf>
    <xf numFmtId="0" fontId="6" fillId="7" borderId="20" xfId="0" applyFont="1" applyFill="1" applyBorder="1" applyAlignment="1">
      <alignment horizontal="center" vertical="center" textRotation="90"/>
    </xf>
    <xf numFmtId="0" fontId="6" fillId="7" borderId="21" xfId="0" applyFont="1" applyFill="1" applyBorder="1" applyAlignment="1">
      <alignment horizontal="center" vertical="center" textRotation="90"/>
    </xf>
    <xf numFmtId="0" fontId="0" fillId="0" borderId="0" xfId="0" applyAlignment="1">
      <alignment horizontal="center"/>
    </xf>
    <xf numFmtId="0" fontId="5" fillId="8" borderId="0" xfId="0" applyFont="1" applyFill="1" applyAlignment="1">
      <alignment horizontal="center" wrapText="1"/>
    </xf>
    <xf numFmtId="0" fontId="5" fillId="8" borderId="0" xfId="0" applyFont="1" applyFill="1" applyAlignment="1">
      <alignment horizontal="center"/>
    </xf>
    <xf numFmtId="0" fontId="6" fillId="7" borderId="19" xfId="0" applyFont="1" applyFill="1" applyBorder="1" applyAlignment="1">
      <alignment vertical="center" textRotation="90"/>
    </xf>
    <xf numFmtId="0" fontId="6" fillId="7" borderId="20" xfId="0" applyFont="1" applyFill="1" applyBorder="1" applyAlignment="1">
      <alignment vertical="center" textRotation="90"/>
    </xf>
    <xf numFmtId="0" fontId="6" fillId="7" borderId="21" xfId="0" applyFont="1" applyFill="1" applyBorder="1" applyAlignment="1">
      <alignment vertical="center" textRotation="90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0" fillId="0" borderId="28" xfId="0" applyBorder="1" applyAlignment="1">
      <alignment horizontal="center" vertical="center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105103</xdr:colOff>
      <xdr:row>23</xdr:row>
      <xdr:rowOff>50636</xdr:rowOff>
    </xdr:from>
    <xdr:to>
      <xdr:col>9</xdr:col>
      <xdr:colOff>27480</xdr:colOff>
      <xdr:row>33</xdr:row>
      <xdr:rowOff>56608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A222A161-92E2-6780-CF20-DA0644BFC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2172" y="4521912"/>
          <a:ext cx="4650828" cy="183214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ku Ikonen" id="{9BFD3FB6-70B1-4DDA-BD17-D136442FE291}" userId="S::t9ikri00@students.oamk.fi::f46eacc6-ae99-4098-945a-d14d42d0b11d" providerId="AD"/>
</personList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">
  <rv s="0">
    <v>0</v>
    <v>5</v>
  </rv>
  <rv s="0">
    <v>1</v>
    <v>5</v>
  </rv>
  <rv s="0">
    <v>2</v>
    <v>5</v>
  </rv>
  <rv s="0">
    <v>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</richValueRel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" dT="2024-02-13T07:55:46.70" personId="{9BFD3FB6-70B1-4DDA-BD17-D136442FE291}" id="{9E1A83DF-9085-49BD-9F8D-FC627B056DFF}">
    <text>Yksikköhinta riville on laskettu energiasaneerauksen hinta joko neliömetriä, tai kappaletta kohti. Sen osatekijöitä ovat työkustannukset purussa ja uusimisessa, sekä uusien tarvikkeiden hinta. Eristeen lisäystä ei ole huomioitu.</text>
  </threadedComment>
  <threadedComment ref="D5" dT="2024-02-13T07:57:14.59" personId="{9BFD3FB6-70B1-4DDA-BD17-D136442FE291}" id="{14971DDA-F3D3-48CF-9029-162C52947600}">
    <text>Lähtötilanne riville on laskettu kyseisen vaipan osan saneerauksen kokonaishinta kertomalla yksikköhinta pinta-alalla tai kappalemäärällä.</text>
  </threadedComment>
  <threadedComment ref="D6" dT="2024-02-13T08:01:12.15" personId="{9BFD3FB6-70B1-4DDA-BD17-D136442FE291}" id="{AA16B121-DDFF-48A2-AAA5-B8BD3FC4B1E6}">
    <text>"30 vuoden elinkaari" soluissa on jaettu lähtötilanteen kokonaiskustannus 30:llä. Tarkoituksena on havainnollistaa, kuinka paljon energialaskussa on tarve säästää vuosittain taloudellisen kannattavuuden edellyttämän kompensaation saavuttamiseksi, kun rakennuksella on saneerauksen jälkeen elinkaarta jäljellä 30 vuotta.</text>
  </threadedComment>
  <threadedComment ref="D7" dT="2024-02-13T08:02:27.75" personId="{9BFD3FB6-70B1-4DDA-BD17-D136442FE291}" id="{10F439B6-F23F-4DD1-A18C-46392D5E8425}">
    <text>Tarvittava vuosittainen kompensaatio, kun elinkaarta on jäljellä 50 vuotta.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53F84-37A7-4281-8A2B-EACD622775CE}">
  <dimension ref="A1:AO28"/>
  <sheetViews>
    <sheetView tabSelected="1" zoomScale="145" zoomScaleNormal="145" workbookViewId="0">
      <selection activeCell="A22" sqref="A22:XFD22"/>
    </sheetView>
  </sheetViews>
  <sheetFormatPr defaultRowHeight="14.5" x14ac:dyDescent="0.35"/>
  <cols>
    <col min="2" max="2" width="2.81640625" style="38" customWidth="1"/>
    <col min="3" max="3" width="14.1796875" customWidth="1"/>
    <col min="4" max="4" width="11.7265625" customWidth="1"/>
    <col min="5" max="5" width="10.81640625" customWidth="1"/>
    <col min="6" max="6" width="10.7265625" customWidth="1"/>
    <col min="7" max="7" width="11.7265625" customWidth="1"/>
    <col min="8" max="8" width="9.453125" hidden="1" customWidth="1"/>
    <col min="9" max="9" width="8.453125" customWidth="1"/>
    <col min="10" max="10" width="11.54296875" customWidth="1"/>
    <col min="11" max="11" width="4.54296875" customWidth="1"/>
  </cols>
  <sheetData>
    <row r="1" spans="1:41" ht="48.65" customHeight="1" x14ac:dyDescent="0.5">
      <c r="B1" s="37"/>
      <c r="C1" s="43" t="s">
        <v>0</v>
      </c>
      <c r="D1" s="44"/>
      <c r="E1" s="44"/>
      <c r="F1" s="44"/>
      <c r="G1" s="44"/>
      <c r="H1" s="44"/>
      <c r="I1" s="44"/>
      <c r="J1" s="44"/>
      <c r="K1" s="3"/>
    </row>
    <row r="2" spans="1:41" ht="15" thickBot="1" x14ac:dyDescent="0.4">
      <c r="C2" s="42"/>
      <c r="D2" s="42"/>
      <c r="E2" s="42"/>
      <c r="F2" s="42"/>
      <c r="G2" s="42"/>
      <c r="H2" s="42"/>
      <c r="I2" s="42"/>
      <c r="J2" s="42"/>
      <c r="K2" s="42"/>
    </row>
    <row r="3" spans="1:41" ht="15" thickBot="1" x14ac:dyDescent="0.4">
      <c r="E3" s="4" t="s">
        <v>1</v>
      </c>
      <c r="F3" s="5" t="s">
        <v>2</v>
      </c>
      <c r="G3" s="5" t="s">
        <v>3</v>
      </c>
      <c r="H3" s="5" t="s">
        <v>4</v>
      </c>
      <c r="I3" s="5" t="s">
        <v>5</v>
      </c>
      <c r="J3" s="6" t="s">
        <v>6</v>
      </c>
    </row>
    <row r="4" spans="1:41" ht="15" thickBot="1" x14ac:dyDescent="0.4">
      <c r="B4" s="54">
        <v>1</v>
      </c>
      <c r="C4" s="39" t="e" vm="1">
        <v>#VALUE!</v>
      </c>
      <c r="D4" s="9" t="s">
        <v>7</v>
      </c>
      <c r="E4" s="22">
        <v>50.27</v>
      </c>
      <c r="F4" s="23">
        <f>16+42+1266.77</f>
        <v>1324.77</v>
      </c>
      <c r="G4" s="24">
        <f>5.83+176.25</f>
        <v>182.08</v>
      </c>
      <c r="H4" s="25">
        <v>170</v>
      </c>
      <c r="I4" s="23">
        <f>143+141+166+1905</f>
        <v>2355</v>
      </c>
      <c r="J4" s="7">
        <f>SUM(E4:I4)</f>
        <v>4082.12</v>
      </c>
    </row>
    <row r="5" spans="1:41" ht="15" thickBot="1" x14ac:dyDescent="0.4">
      <c r="B5" s="54"/>
      <c r="C5" s="40"/>
      <c r="D5" s="12" t="s">
        <v>8</v>
      </c>
      <c r="E5" s="26">
        <f>E4*E23</f>
        <v>40216</v>
      </c>
      <c r="F5" s="27">
        <f>F4*F23</f>
        <v>1059816</v>
      </c>
      <c r="G5" s="26">
        <f>G4*G23</f>
        <v>327744</v>
      </c>
      <c r="H5" s="27">
        <f>H4*H23</f>
        <v>45900</v>
      </c>
      <c r="I5" s="27">
        <f>I4*I23</f>
        <v>9420</v>
      </c>
      <c r="J5" s="13">
        <f t="shared" ref="J5:J7" si="0">SUM(E5:I5)</f>
        <v>1483096</v>
      </c>
    </row>
    <row r="6" spans="1:41" x14ac:dyDescent="0.35">
      <c r="B6" s="54"/>
      <c r="C6" s="40"/>
      <c r="D6" s="10" t="s">
        <v>9</v>
      </c>
      <c r="E6" s="28">
        <f>E5/30</f>
        <v>1340.5333333333333</v>
      </c>
      <c r="F6" s="28">
        <f>F5/30</f>
        <v>35327.199999999997</v>
      </c>
      <c r="G6" s="28">
        <f>G5/30</f>
        <v>10924.8</v>
      </c>
      <c r="H6" s="28">
        <f>H5/30</f>
        <v>1530</v>
      </c>
      <c r="I6" s="28">
        <f>I5/30</f>
        <v>314</v>
      </c>
      <c r="J6" s="13">
        <f t="shared" si="0"/>
        <v>49436.533333333326</v>
      </c>
    </row>
    <row r="7" spans="1:41" ht="15" hidden="1" thickBot="1" x14ac:dyDescent="0.4">
      <c r="B7" s="54"/>
      <c r="C7" s="41"/>
      <c r="D7" s="20" t="s">
        <v>10</v>
      </c>
      <c r="E7" s="29">
        <f>E5/50</f>
        <v>804.32</v>
      </c>
      <c r="F7" s="29">
        <f>F5/50</f>
        <v>21196.32</v>
      </c>
      <c r="G7" s="29">
        <f>G5/50</f>
        <v>6554.88</v>
      </c>
      <c r="H7" s="29">
        <f>H5/50</f>
        <v>918</v>
      </c>
      <c r="I7" s="29">
        <f>I5/50</f>
        <v>188.4</v>
      </c>
      <c r="J7" s="7">
        <f t="shared" si="0"/>
        <v>29661.920000000002</v>
      </c>
    </row>
    <row r="8" spans="1:41" s="1" customFormat="1" ht="7" customHeight="1" thickBot="1" x14ac:dyDescent="0.4">
      <c r="A8"/>
      <c r="B8" s="38"/>
      <c r="C8" s="2"/>
      <c r="D8" s="53"/>
      <c r="E8" s="49"/>
      <c r="F8" s="49"/>
      <c r="G8" s="49"/>
      <c r="H8" s="49"/>
      <c r="I8" s="49"/>
      <c r="J8" s="50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</row>
    <row r="9" spans="1:41" x14ac:dyDescent="0.35">
      <c r="B9" s="54">
        <v>2</v>
      </c>
      <c r="C9" s="39" t="e" vm="2">
        <v>#VALUE!</v>
      </c>
      <c r="D9" s="10" t="s">
        <v>7</v>
      </c>
      <c r="E9" s="35">
        <f>3.37+11.05+5</f>
        <v>19.420000000000002</v>
      </c>
      <c r="F9" s="24">
        <f>1.55+7.83+7+112.92+1266.77</f>
        <v>1396.07</v>
      </c>
      <c r="G9" s="30">
        <f>5.38+100.97</f>
        <v>106.35</v>
      </c>
      <c r="H9" s="24"/>
      <c r="I9" s="24">
        <f>2486.21+250</f>
        <v>2736.21</v>
      </c>
      <c r="J9" s="8">
        <f>SUM(E9:I9)</f>
        <v>4258.05</v>
      </c>
    </row>
    <row r="10" spans="1:41" x14ac:dyDescent="0.35">
      <c r="B10" s="54"/>
      <c r="C10" s="40"/>
      <c r="D10" s="12" t="s">
        <v>8</v>
      </c>
      <c r="E10" s="36">
        <f>E9*E23</f>
        <v>15536.000000000002</v>
      </c>
      <c r="F10" s="26">
        <f>F9*F23</f>
        <v>1116856</v>
      </c>
      <c r="G10" s="26">
        <f>G9*G23</f>
        <v>191430</v>
      </c>
      <c r="H10" s="26">
        <f>H9*H23</f>
        <v>0</v>
      </c>
      <c r="I10" s="26">
        <f>I9*I23</f>
        <v>10944.84</v>
      </c>
      <c r="J10" s="14">
        <f t="shared" ref="J10:J12" si="1">SUM(E10:I10)</f>
        <v>1334766.8400000001</v>
      </c>
    </row>
    <row r="11" spans="1:41" x14ac:dyDescent="0.35">
      <c r="B11" s="54"/>
      <c r="C11" s="40"/>
      <c r="D11" s="10" t="s">
        <v>9</v>
      </c>
      <c r="E11" s="36">
        <f>E10/30</f>
        <v>517.86666666666667</v>
      </c>
      <c r="F11" s="28">
        <f>F10/30</f>
        <v>37228.533333333333</v>
      </c>
      <c r="G11" s="28">
        <f>G10/30</f>
        <v>6381</v>
      </c>
      <c r="H11" s="28">
        <f>H10/30</f>
        <v>0</v>
      </c>
      <c r="I11" s="28">
        <f>I10/30</f>
        <v>364.82800000000003</v>
      </c>
      <c r="J11" s="14">
        <f t="shared" si="1"/>
        <v>44492.228000000003</v>
      </c>
    </row>
    <row r="12" spans="1:41" ht="15" hidden="1" thickBot="1" x14ac:dyDescent="0.4">
      <c r="B12" s="54"/>
      <c r="C12" s="41"/>
      <c r="D12" s="21" t="s">
        <v>10</v>
      </c>
      <c r="E12" s="36">
        <f>E10/50</f>
        <v>310.72000000000003</v>
      </c>
      <c r="F12" s="29">
        <f>F10/50</f>
        <v>22337.119999999999</v>
      </c>
      <c r="G12" s="29">
        <f>G10/50</f>
        <v>3828.6</v>
      </c>
      <c r="H12" s="29">
        <f>H10/50</f>
        <v>0</v>
      </c>
      <c r="I12" s="29">
        <f>I10/50</f>
        <v>218.89680000000001</v>
      </c>
      <c r="J12" s="8">
        <f t="shared" si="1"/>
        <v>26695.336799999997</v>
      </c>
    </row>
    <row r="13" spans="1:41" s="1" customFormat="1" ht="7.5" customHeight="1" thickBot="1" x14ac:dyDescent="0.4">
      <c r="A13"/>
      <c r="B13" s="38"/>
      <c r="C13" s="2"/>
      <c r="D13" s="48"/>
      <c r="E13" s="49"/>
      <c r="F13" s="49"/>
      <c r="G13" s="49"/>
      <c r="H13" s="49"/>
      <c r="I13" s="49"/>
      <c r="J13" s="50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41" x14ac:dyDescent="0.35">
      <c r="B14" s="54">
        <v>3</v>
      </c>
      <c r="C14" s="39" t="e" vm="3">
        <v>#VALUE!</v>
      </c>
      <c r="D14" s="10" t="s">
        <v>7</v>
      </c>
      <c r="E14" s="28">
        <v>1266.77</v>
      </c>
      <c r="F14" s="24">
        <v>1266.77</v>
      </c>
      <c r="G14" s="24">
        <v>1266.77</v>
      </c>
      <c r="H14" s="24"/>
      <c r="I14" s="24">
        <f>2486.21+250</f>
        <v>2736.21</v>
      </c>
      <c r="J14" s="8">
        <f>SUM(E14:I14)</f>
        <v>6536.52</v>
      </c>
    </row>
    <row r="15" spans="1:41" x14ac:dyDescent="0.35">
      <c r="B15" s="54"/>
      <c r="C15" s="40"/>
      <c r="D15" s="12" t="s">
        <v>8</v>
      </c>
      <c r="E15" s="26">
        <f>E14*E23</f>
        <v>1013416</v>
      </c>
      <c r="F15" s="26">
        <f>F14*F23</f>
        <v>1013416</v>
      </c>
      <c r="G15" s="26">
        <f>G14*G23</f>
        <v>2280186</v>
      </c>
      <c r="H15" s="26">
        <f>H14*H23</f>
        <v>0</v>
      </c>
      <c r="I15" s="26">
        <f>I14*I23</f>
        <v>10944.84</v>
      </c>
      <c r="J15" s="14">
        <f t="shared" ref="J15:J17" si="2">SUM(E15:I15)</f>
        <v>4317962.84</v>
      </c>
    </row>
    <row r="16" spans="1:41" x14ac:dyDescent="0.35">
      <c r="B16" s="54"/>
      <c r="C16" s="40"/>
      <c r="D16" s="10" t="s">
        <v>9</v>
      </c>
      <c r="E16" s="28">
        <f>E15/30</f>
        <v>33780.533333333333</v>
      </c>
      <c r="F16" s="28">
        <f>F15/30</f>
        <v>33780.533333333333</v>
      </c>
      <c r="G16" s="28">
        <f>G15/30</f>
        <v>76006.2</v>
      </c>
      <c r="H16" s="28">
        <f>H15/30</f>
        <v>0</v>
      </c>
      <c r="I16" s="28">
        <f>I15/30</f>
        <v>364.82800000000003</v>
      </c>
      <c r="J16" s="14">
        <f t="shared" si="2"/>
        <v>143932.09466666667</v>
      </c>
    </row>
    <row r="17" spans="1:41" ht="15" thickBot="1" x14ac:dyDescent="0.4">
      <c r="B17" s="54"/>
      <c r="C17" s="41"/>
      <c r="D17" s="21" t="s">
        <v>10</v>
      </c>
      <c r="E17" s="29">
        <f>E15/50</f>
        <v>20268.32</v>
      </c>
      <c r="F17" s="29">
        <f>F15/50</f>
        <v>20268.32</v>
      </c>
      <c r="G17" s="29">
        <f>G15/50</f>
        <v>45603.72</v>
      </c>
      <c r="H17" s="29">
        <f>H15/50</f>
        <v>0</v>
      </c>
      <c r="I17" s="29">
        <f>I15/50</f>
        <v>218.89680000000001</v>
      </c>
      <c r="J17" s="8">
        <f t="shared" si="2"/>
        <v>86359.256800000003</v>
      </c>
    </row>
    <row r="18" spans="1:41" s="1" customFormat="1" ht="7" customHeight="1" thickBot="1" x14ac:dyDescent="0.4">
      <c r="A18"/>
      <c r="B18" s="38"/>
      <c r="C18" s="2"/>
      <c r="D18" s="48"/>
      <c r="E18" s="51"/>
      <c r="F18" s="51"/>
      <c r="G18" s="51"/>
      <c r="H18" s="51"/>
      <c r="I18" s="51"/>
      <c r="J18" s="52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</row>
    <row r="19" spans="1:41" x14ac:dyDescent="0.35">
      <c r="B19" s="54">
        <v>4</v>
      </c>
      <c r="C19" s="45" t="e" vm="4">
        <v>#VALUE!</v>
      </c>
      <c r="D19" s="10" t="s">
        <v>7</v>
      </c>
      <c r="E19" s="31">
        <v>253.63</v>
      </c>
      <c r="F19" s="30">
        <v>112.92</v>
      </c>
      <c r="G19" s="30">
        <v>211.72</v>
      </c>
      <c r="H19" s="30">
        <v>383.41</v>
      </c>
      <c r="I19" s="30">
        <v>2486</v>
      </c>
      <c r="J19" s="7">
        <f>SUM(E19:I19)</f>
        <v>3447.6800000000003</v>
      </c>
    </row>
    <row r="20" spans="1:41" x14ac:dyDescent="0.35">
      <c r="B20" s="54"/>
      <c r="C20" s="46"/>
      <c r="D20" s="12" t="s">
        <v>8</v>
      </c>
      <c r="E20" s="32">
        <f>E19*E23</f>
        <v>202904</v>
      </c>
      <c r="F20" s="32">
        <f>F19*F23</f>
        <v>90336</v>
      </c>
      <c r="G20" s="32">
        <f>G19*G23</f>
        <v>381096</v>
      </c>
      <c r="H20" s="32">
        <f>H19*H23</f>
        <v>103520.70000000001</v>
      </c>
      <c r="I20" s="32">
        <f>I19*I23</f>
        <v>9944</v>
      </c>
      <c r="J20" s="14">
        <f t="shared" ref="J20:J22" si="3">SUM(E20:I20)</f>
        <v>787800.7</v>
      </c>
    </row>
    <row r="21" spans="1:41" x14ac:dyDescent="0.35">
      <c r="B21" s="54"/>
      <c r="C21" s="46"/>
      <c r="D21" s="10" t="s">
        <v>9</v>
      </c>
      <c r="E21" s="33">
        <f>E20/30</f>
        <v>6763.4666666666662</v>
      </c>
      <c r="F21" s="33">
        <f t="shared" ref="F21:I21" si="4">F20/30</f>
        <v>3011.2</v>
      </c>
      <c r="G21" s="33">
        <f t="shared" si="4"/>
        <v>12703.2</v>
      </c>
      <c r="H21" s="33">
        <f t="shared" si="4"/>
        <v>3450.6900000000005</v>
      </c>
      <c r="I21" s="33">
        <f t="shared" si="4"/>
        <v>331.46666666666664</v>
      </c>
      <c r="J21" s="14">
        <f t="shared" si="3"/>
        <v>26260.023333333338</v>
      </c>
    </row>
    <row r="22" spans="1:41" ht="15" hidden="1" thickBot="1" x14ac:dyDescent="0.4">
      <c r="B22" s="54"/>
      <c r="C22" s="47"/>
      <c r="D22" s="11" t="s">
        <v>10</v>
      </c>
      <c r="E22" s="34">
        <f>E20/50</f>
        <v>4058.08</v>
      </c>
      <c r="F22" s="34">
        <f t="shared" ref="F22:I22" si="5">F20/50</f>
        <v>1806.72</v>
      </c>
      <c r="G22" s="34">
        <f t="shared" si="5"/>
        <v>7621.92</v>
      </c>
      <c r="H22" s="34">
        <f t="shared" si="5"/>
        <v>2070.4140000000002</v>
      </c>
      <c r="I22" s="34">
        <f t="shared" si="5"/>
        <v>198.88</v>
      </c>
      <c r="J22" s="19">
        <f t="shared" si="3"/>
        <v>15756.014000000001</v>
      </c>
    </row>
    <row r="23" spans="1:41" ht="15" thickBot="1" x14ac:dyDescent="0.4">
      <c r="D23" s="15" t="s">
        <v>11</v>
      </c>
      <c r="E23" s="16">
        <v>800</v>
      </c>
      <c r="F23" s="17">
        <v>800</v>
      </c>
      <c r="G23" s="17">
        <f>120*15</f>
        <v>1800</v>
      </c>
      <c r="H23" s="17">
        <f>0.15*G23</f>
        <v>270</v>
      </c>
      <c r="I23" s="18">
        <v>4</v>
      </c>
    </row>
    <row r="28" spans="1:41" ht="13.5" customHeight="1" x14ac:dyDescent="0.35"/>
  </sheetData>
  <mergeCells count="13">
    <mergeCell ref="C19:C22"/>
    <mergeCell ref="D13:J13"/>
    <mergeCell ref="D18:J18"/>
    <mergeCell ref="D8:J8"/>
    <mergeCell ref="B4:B7"/>
    <mergeCell ref="B9:B12"/>
    <mergeCell ref="B14:B17"/>
    <mergeCell ref="B19:B22"/>
    <mergeCell ref="C4:C7"/>
    <mergeCell ref="C9:C12"/>
    <mergeCell ref="C2:K2"/>
    <mergeCell ref="C1:J1"/>
    <mergeCell ref="C14:C17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Riku Ikonen</dc:creator>
  <cp:keywords/>
  <dc:description/>
  <cp:lastModifiedBy>Riku Ilari Ikonen</cp:lastModifiedBy>
  <cp:revision/>
  <dcterms:created xsi:type="dcterms:W3CDTF">2024-01-26T12:00:16Z</dcterms:created>
  <dcterms:modified xsi:type="dcterms:W3CDTF">2024-06-04T10:18:24Z</dcterms:modified>
  <cp:category/>
  <cp:contentStatus/>
</cp:coreProperties>
</file>